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activeTab="0"/>
  </bookViews>
  <sheets>
    <sheet name="2020" sheetId="1" r:id="rId1"/>
    <sheet name="Sheet1" sheetId="2" r:id="rId2"/>
  </sheets>
  <definedNames>
    <definedName name="_xlnm.Print_Area" localSheetId="0">'2020'!$A$1:$P$274</definedName>
  </definedNames>
  <calcPr fullCalcOnLoad="1"/>
</workbook>
</file>

<file path=xl/sharedStrings.xml><?xml version="1.0" encoding="utf-8"?>
<sst xmlns="http://schemas.openxmlformats.org/spreadsheetml/2006/main" count="285" uniqueCount="229">
  <si>
    <t>2015-2014</t>
  </si>
  <si>
    <t>izvori financiranja</t>
  </si>
  <si>
    <t>index</t>
  </si>
  <si>
    <t>Razdjel: 001 Vijeće</t>
  </si>
  <si>
    <t>00101 Vijeće</t>
  </si>
  <si>
    <t xml:space="preserve">FUNKC.KLASIF. 01 - Opće javne usluge </t>
  </si>
  <si>
    <t>1000 Redovni rad vijeća</t>
  </si>
  <si>
    <t>A100001 Redovno rad vijeća</t>
  </si>
  <si>
    <t>Ostali nespomenuti rashodi poslovanja</t>
  </si>
  <si>
    <t>Razdjel: 002 J.U.O.</t>
  </si>
  <si>
    <t>00201 Upravni odjel za opće poslove</t>
  </si>
  <si>
    <t>1001 Javna uprava i administracija</t>
  </si>
  <si>
    <t>A100002 Redovno funkcioniranje Općine</t>
  </si>
  <si>
    <t>Ostali rashodi za zaposlene</t>
  </si>
  <si>
    <t>---</t>
  </si>
  <si>
    <t>Doprinosi na plaće (od toga)</t>
  </si>
  <si>
    <t>Naknade troškova zaposlenima</t>
  </si>
  <si>
    <t>322</t>
  </si>
  <si>
    <t>Rashodi za materijal i energiju</t>
  </si>
  <si>
    <t>323</t>
  </si>
  <si>
    <t>Rashodi za usluge</t>
  </si>
  <si>
    <t xml:space="preserve">A100004 Vanjski suradnici </t>
  </si>
  <si>
    <t>A100005 Dan općine</t>
  </si>
  <si>
    <t>K200001 Nabava dugotrajne imovine za općinske prostorije</t>
  </si>
  <si>
    <t>A100031 Održavanje izbora i referenduma</t>
  </si>
  <si>
    <t>FUNKC.KLASIF. 03- javni red i sigurnost</t>
  </si>
  <si>
    <t>A100006 DVD</t>
  </si>
  <si>
    <t>381</t>
  </si>
  <si>
    <t>Tekuće donacije</t>
  </si>
  <si>
    <t>A100007 HGSS</t>
  </si>
  <si>
    <t>A100008 Civilna zaštita</t>
  </si>
  <si>
    <t>A100009 Crveni križ</t>
  </si>
  <si>
    <t>A100010 Lovačke udruge</t>
  </si>
  <si>
    <t>FUNKC.KLASIF. 04- Ekonomski poslovi</t>
  </si>
  <si>
    <t>1003 Javni radovi</t>
  </si>
  <si>
    <t>A100011 Zapošljavanje - program Javni radovi</t>
  </si>
  <si>
    <t>Plaće</t>
  </si>
  <si>
    <t>Doprinosi na plaće</t>
  </si>
  <si>
    <t>1004 Poticanje razvoja gospodarstva</t>
  </si>
  <si>
    <t>K200002 Razvoj gospodarske zone</t>
  </si>
  <si>
    <t>42, 53</t>
  </si>
  <si>
    <t xml:space="preserve">K200003  Razvoj turizma </t>
  </si>
  <si>
    <t>421</t>
  </si>
  <si>
    <t>Građevinski objekti</t>
  </si>
  <si>
    <t>1006 Održavanje objekata i uređenje komunalne infrastrukture</t>
  </si>
  <si>
    <t>A100013 Održavanje i uređenje javnih površina</t>
  </si>
  <si>
    <t>11,42,53</t>
  </si>
  <si>
    <t>T100001 Održavanje i uređenje javnih građevina</t>
  </si>
  <si>
    <t>1007 Prometna infrastruktura</t>
  </si>
  <si>
    <t>A100014 Održavanje nerazvrstanih cesta</t>
  </si>
  <si>
    <t>K200007 Prometnice (priprema - projektiranje i sl.)</t>
  </si>
  <si>
    <t>1008 Groblja i mrtvačnice</t>
  </si>
  <si>
    <t xml:space="preserve">A100015 Održavanje groblja </t>
  </si>
  <si>
    <t>A100016 Održavanje i tek.poslovanje mrtvačnica</t>
  </si>
  <si>
    <t xml:space="preserve">K200011 Izgradnja groblja </t>
  </si>
  <si>
    <t>K200013 Izgradnja mrtvačnica</t>
  </si>
  <si>
    <t>1009 Vodoopskrba i odvodnja</t>
  </si>
  <si>
    <t xml:space="preserve">K200008 Vodovod </t>
  </si>
  <si>
    <t>Kapitalne pomoći</t>
  </si>
  <si>
    <t>FUNKC.KLASIF. 06- Unaprjeđenje stanovanja i zajednice</t>
  </si>
  <si>
    <t>1010  Prostorno uređenje i unaprijeđenje stanovanja</t>
  </si>
  <si>
    <t>A100017 Redovno održavanje javne rasvjete</t>
  </si>
  <si>
    <t>K200009 Javna rasvjeta - kapitalna ulaganja</t>
  </si>
  <si>
    <t>A100018 Opskrba pitkom vodom</t>
  </si>
  <si>
    <t>FUNKC.KLASIF. 05- Zaštita okoliša</t>
  </si>
  <si>
    <t>1012 Program zaštite okoliša i životne sredine</t>
  </si>
  <si>
    <t>A100019 Deratizacija i dezinsekcija</t>
  </si>
  <si>
    <t>A100020 Higijeničarska služba</t>
  </si>
  <si>
    <t>T100002 Kontenjeri</t>
  </si>
  <si>
    <t xml:space="preserve">FUNKC.KLASIF. 08-Rekreacija, kultura i religija </t>
  </si>
  <si>
    <t>1013 Potrebe u kulturi</t>
  </si>
  <si>
    <t>A100021 Potpore u kulturi</t>
  </si>
  <si>
    <t>1014 Organizacija rekreacije i športskih aktivnosti</t>
  </si>
  <si>
    <t xml:space="preserve">A100022 Potpore u športu </t>
  </si>
  <si>
    <t>A100023 športska dvorana</t>
  </si>
  <si>
    <t>1015 Potpora udrugama i vjerskim zajednicama</t>
  </si>
  <si>
    <t>11, 42</t>
  </si>
  <si>
    <t>FUNKC.KLASIF.09- Obrazovanje</t>
  </si>
  <si>
    <t>1016 Obrazovanje</t>
  </si>
  <si>
    <t xml:space="preserve">A100026 Stipendije </t>
  </si>
  <si>
    <t>A100027 Donacije osnovno školstvo</t>
  </si>
  <si>
    <t>A100028 Donacije predškolski odgoj</t>
  </si>
  <si>
    <t>FUNKC.KLASIF.10- Socijalna zaštita</t>
  </si>
  <si>
    <t>1017 Pomoć obiteljima i kućanstvima</t>
  </si>
  <si>
    <t>A100029 Naknade za novorođenčad</t>
  </si>
  <si>
    <t>T100003 Sanacija deponija</t>
  </si>
  <si>
    <t>OPĆINA PODBABLJE</t>
  </si>
  <si>
    <t xml:space="preserve">Plaće </t>
  </si>
  <si>
    <t>Plaće za dječiji vrtić-Ribica</t>
  </si>
  <si>
    <t>Ostali rashodi za zaposlene-regres,božićnica</t>
  </si>
  <si>
    <t>Premije osiguranja</t>
  </si>
  <si>
    <t>Proračunska pričuva</t>
  </si>
  <si>
    <t>Otplata glavnice primljenih kredita od kreditnih institucija</t>
  </si>
  <si>
    <t>Rashodi za usluge-geodetske i katastarske</t>
  </si>
  <si>
    <t>Usluge odvjetnika</t>
  </si>
  <si>
    <t>Postrojenja i oprema</t>
  </si>
  <si>
    <t>Asfaltiranje Podbablje Gornje</t>
  </si>
  <si>
    <t>Asfaltiranje Hršćevani</t>
  </si>
  <si>
    <t>Asfaltiranje Poljica</t>
  </si>
  <si>
    <t>Asfaltiranje Krivodol</t>
  </si>
  <si>
    <t>izgradnja groblja Sv.Luka</t>
  </si>
  <si>
    <t>Izgradnja groblja Sv.Marko</t>
  </si>
  <si>
    <t>Izgradnja groblja Sv.Aana</t>
  </si>
  <si>
    <t>Knjigovodstvene usluge-usluge agencije</t>
  </si>
  <si>
    <t>Materijalna imovina - zemljište Poljica</t>
  </si>
  <si>
    <t>Građevinski objekti-vrtić Drum</t>
  </si>
  <si>
    <t>Odgojno obrazovana ustanova-Slava Raškaj</t>
  </si>
  <si>
    <t>Tekuće donacije-vrtić Loptica</t>
  </si>
  <si>
    <t>Ulične oznake</t>
  </si>
  <si>
    <t>Dječije igralište Krivodol</t>
  </si>
  <si>
    <t>Udruga Imotsko srce</t>
  </si>
  <si>
    <t>Udruga Hrv.bran.115 brig</t>
  </si>
  <si>
    <t>Udruga drag.3.bojne 4 brig.imot.sokolovi</t>
  </si>
  <si>
    <t>HVIDR.a</t>
  </si>
  <si>
    <t>UDR.policijskih branitelja dom.rata</t>
  </si>
  <si>
    <t>Studentske stipendije</t>
  </si>
  <si>
    <t>Tekuće donacije-vjerskim organizacijama</t>
  </si>
  <si>
    <t>Imotska krajina</t>
  </si>
  <si>
    <t>Nematerijalna imovina-projekti</t>
  </si>
  <si>
    <t xml:space="preserve">Rashodi za materijal </t>
  </si>
  <si>
    <t>Tekuće donacije vjerskim org.</t>
  </si>
  <si>
    <t>Naknada za novorođenčad</t>
  </si>
  <si>
    <t>Sufinanciranje biciklističke utrke</t>
  </si>
  <si>
    <t>Reciklažno dvorište</t>
  </si>
  <si>
    <t>Sanacija odlagališta</t>
  </si>
  <si>
    <t>Rashodi za usluge-deratizacija</t>
  </si>
  <si>
    <t>Mjesnim odborima</t>
  </si>
  <si>
    <t>Modernizacija javne rasvjete</t>
  </si>
  <si>
    <t>Rashodi za materijal i energiju-uredski materijal</t>
  </si>
  <si>
    <t>Rashodi za potrošnju el. Energije</t>
  </si>
  <si>
    <t xml:space="preserve">Asfaltiranje Drum </t>
  </si>
  <si>
    <t>Poljski putevi-uređenje</t>
  </si>
  <si>
    <t>Uplanjivanje nerazvr. Cesta</t>
  </si>
  <si>
    <t>Građevinski objekti vodovod-proširenje vodovodne mreže</t>
  </si>
  <si>
    <t>Magic time Vinyl fest</t>
  </si>
  <si>
    <t>Dječje igralište Ivanbegovina</t>
  </si>
  <si>
    <t>Dječija igrališta- Kamenmost</t>
  </si>
  <si>
    <t>Dječije igralište-Podbablje G.</t>
  </si>
  <si>
    <t>Dječje igralište-Hršćevani</t>
  </si>
  <si>
    <t>Dječja igrališta-Drum</t>
  </si>
  <si>
    <t>Sufinanciranje prijevoza učenika</t>
  </si>
  <si>
    <t>Sufinanciranje prijevoza studenata</t>
  </si>
  <si>
    <t>Pomoći obiteljima-ogrijev</t>
  </si>
  <si>
    <t>Jednokratne pomoći obiteljima i kućanstvima</t>
  </si>
  <si>
    <t>Lovačka udruga Kamenjarka</t>
  </si>
  <si>
    <t>Lovačka udruga Šeminovac</t>
  </si>
  <si>
    <t>Univerzalna sportska škola</t>
  </si>
  <si>
    <t>Taekwondoo klub Imotska</t>
  </si>
  <si>
    <t>NK Kamen</t>
  </si>
  <si>
    <t>S.D. Poljica</t>
  </si>
  <si>
    <t xml:space="preserve"> S.D.Podbablje Gornje</t>
  </si>
  <si>
    <t xml:space="preserve"> S.D.Grubine</t>
  </si>
  <si>
    <t>S.D. Drum</t>
  </si>
  <si>
    <t>KU Ujevići</t>
  </si>
  <si>
    <t>K.U.Bijele Ruže</t>
  </si>
  <si>
    <t>U. Sv. Marko</t>
  </si>
  <si>
    <t xml:space="preserve">K.U.Brdo ljubavi </t>
  </si>
  <si>
    <t>Tekuće donacije odg.-obraz. Ustanovama</t>
  </si>
  <si>
    <t>Subvencioniranje poduzetnika i obrtnika</t>
  </si>
  <si>
    <t>Turist. Inf. Centar</t>
  </si>
  <si>
    <t>Sufin.izgradnje prve nekretnine-usluge i materijal</t>
  </si>
  <si>
    <t>Pomoć obiteljima</t>
  </si>
  <si>
    <t>Org. Proslave sv. Petra</t>
  </si>
  <si>
    <t>UKUPNO:</t>
  </si>
  <si>
    <t>Uređenje biciklističih staza</t>
  </si>
  <si>
    <t>Komunalni strojevi</t>
  </si>
  <si>
    <t>Asfaltiranje Kamenmost</t>
  </si>
  <si>
    <t>Ostali nespomenuti rashodi poslovanja(reprezent.)</t>
  </si>
  <si>
    <t>Udruga Podbablje Portal</t>
  </si>
  <si>
    <t>Savjet mladih</t>
  </si>
  <si>
    <t>S.D. Kamenmost</t>
  </si>
  <si>
    <t>Košarkaški klub Rhea</t>
  </si>
  <si>
    <t>Udr. Obitelji poginulih branitelja domovinskog rata</t>
  </si>
  <si>
    <t>UDVDRRH-ogranak Imotski</t>
  </si>
  <si>
    <t>Elementarna nepogoda</t>
  </si>
  <si>
    <t>Financiranje školskih udžbenika</t>
  </si>
  <si>
    <t>Održavanje cesta za vrijeme zimskih uvjeta</t>
  </si>
  <si>
    <t>K200013                    SPORTSKI TERENI</t>
  </si>
  <si>
    <t>Udruga Kap</t>
  </si>
  <si>
    <t>Udruga Križ</t>
  </si>
  <si>
    <t>Udruga Pismo moja</t>
  </si>
  <si>
    <t>Mrežarina</t>
  </si>
  <si>
    <t>1%naplate prihoda-Državni proračun</t>
  </si>
  <si>
    <t>Tematske staze put križa</t>
  </si>
  <si>
    <t>Uređenje okoliša sv.Marko</t>
  </si>
  <si>
    <t>Plaće za projekt -Zaželi</t>
  </si>
  <si>
    <t>Putni trošak program-Zaželi</t>
  </si>
  <si>
    <t>Ostali troškovi projekta-Zaželi</t>
  </si>
  <si>
    <t>Doprinosi na plaće projekta-Zaželi</t>
  </si>
  <si>
    <t>Naknade troškova zaposlenima-komunalni redar-vl.auto,dnevnice</t>
  </si>
  <si>
    <t>Rashodi za nabavu kontejnera</t>
  </si>
  <si>
    <t>Ostali nespomenuti rashodi poslovanja M.O,EU</t>
  </si>
  <si>
    <t>Dječija igrališta- Poljica-ćelići</t>
  </si>
  <si>
    <t>Dječija igrališta- Grubine-Žužuli</t>
  </si>
  <si>
    <t>Najam opreme</t>
  </si>
  <si>
    <t>Igralište Grubine-Jonjići</t>
  </si>
  <si>
    <t>Otplata kredita</t>
  </si>
  <si>
    <t>42,11,81</t>
  </si>
  <si>
    <t>Asfaltiranje Ivanbegovina-Nogostup</t>
  </si>
  <si>
    <t>Asfaltiranje Grubine,nogostup</t>
  </si>
  <si>
    <t>Mrtvačnica kamenmost</t>
  </si>
  <si>
    <t>Ostali-Japužina,Kicboxing,veterani Mračaj</t>
  </si>
  <si>
    <t>Udruga Hrv.branitelja drag.91-.</t>
  </si>
  <si>
    <t>Rashodi za usluge-telefon,promiđbe i oglašavanja,web stran.</t>
  </si>
  <si>
    <t>K300001 Izgradnja i opremanje vrtića DRUM</t>
  </si>
  <si>
    <t>2021-2020</t>
  </si>
  <si>
    <t>2022-2021</t>
  </si>
  <si>
    <t>,</t>
  </si>
  <si>
    <t>POSEBNI DIO PRORAČUNA-REBALANS</t>
  </si>
  <si>
    <t>Igralište-Ivanbegovina-zgrada</t>
  </si>
  <si>
    <t>Ulaganja u računalne programe</t>
  </si>
  <si>
    <t>Projekt "Ribica"-knjigov usluge i usluge petric.pod.c.Vrgorac</t>
  </si>
  <si>
    <t>Potporni zidovi-održavanje cesta-</t>
  </si>
  <si>
    <t>Tečaj njegovateljica-Zaželi</t>
  </si>
  <si>
    <t>Rashodi za usluge-rač.od 2014 god.</t>
  </si>
  <si>
    <t>Članarine</t>
  </si>
  <si>
    <t>Udruga nezaposlenih</t>
  </si>
  <si>
    <t>U.D.V.D.R.POD.S</t>
  </si>
  <si>
    <t>Airsoft klub</t>
  </si>
  <si>
    <t>ostale donacije.</t>
  </si>
  <si>
    <t>Kamate dobavljačima-kredit-CMA,GRAMIT</t>
  </si>
  <si>
    <t>Javno vatrogasno društvo</t>
  </si>
  <si>
    <t>Udruga vinogradara- Cvit razgovora</t>
  </si>
  <si>
    <t>Udruga kolajna ljubavi</t>
  </si>
  <si>
    <t>UHVDR-Izgradnja spomenika hrvatskih branitelja</t>
  </si>
  <si>
    <t>Podzakup prosora-Marijana Puljiz</t>
  </si>
  <si>
    <t>Dr. Stjepan Razmilić</t>
  </si>
  <si>
    <t>Ostali financijski rashodi-obrada kredita,CMA,GRAMIT, GRADNJA IMOTSKI D.O.O.U STEČAJU</t>
  </si>
  <si>
    <t>IZVRŠENJE PRORAČUNA 2020.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</si>
</sst>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\ &quot;kn&quot;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  <numFmt numFmtId="171" formatCode="[$-41A]dd\ mmmm\ yyyy"/>
  </numFmts>
  <fonts count="78">
    <font>
      <sz val="11"/>
      <color indexed="8"/>
      <name val="Calibri"/>
      <family val="2"/>
    </font>
    <font>
      <b/>
      <sz val="16"/>
      <color indexed="62"/>
      <name val="Calibri"/>
      <family val="2"/>
    </font>
    <font>
      <b/>
      <sz val="9"/>
      <color indexed="62"/>
      <name val="Calibri"/>
      <family val="2"/>
    </font>
    <font>
      <b/>
      <sz val="8"/>
      <color indexed="62"/>
      <name val="Calibri"/>
      <family val="2"/>
    </font>
    <font>
      <b/>
      <sz val="10"/>
      <color indexed="62"/>
      <name val="Calibri"/>
      <family val="2"/>
    </font>
    <font>
      <b/>
      <sz val="6"/>
      <color indexed="62"/>
      <name val="Calibri"/>
      <family val="2"/>
    </font>
    <font>
      <sz val="12"/>
      <color indexed="62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sz val="8"/>
      <color indexed="10"/>
      <name val="Calibri"/>
      <family val="2"/>
    </font>
    <font>
      <sz val="10"/>
      <color indexed="10"/>
      <name val="Times New Roman"/>
      <family val="1"/>
    </font>
    <font>
      <sz val="6"/>
      <color indexed="10"/>
      <name val="Times New Roman"/>
      <family val="1"/>
    </font>
    <font>
      <sz val="10"/>
      <color indexed="10"/>
      <name val="Calibri"/>
      <family val="2"/>
    </font>
    <font>
      <sz val="6"/>
      <color indexed="10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8"/>
      <name val="Arial"/>
      <family val="2"/>
    </font>
    <font>
      <sz val="6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sz val="10"/>
      <color indexed="62"/>
      <name val="Calibri"/>
      <family val="2"/>
    </font>
    <font>
      <sz val="5"/>
      <color indexed="8"/>
      <name val="Calibri"/>
      <family val="2"/>
    </font>
    <font>
      <sz val="4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sz val="6"/>
      <color indexed="8"/>
      <name val="Times New Roman"/>
      <family val="1"/>
    </font>
    <font>
      <i/>
      <sz val="10"/>
      <color indexed="8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8"/>
      <color indexed="10"/>
      <name val="Times New Roman"/>
      <family val="1"/>
    </font>
    <font>
      <sz val="11"/>
      <color indexed="4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FF0000"/>
      <name val="Calibri"/>
      <family val="2"/>
    </font>
    <font>
      <sz val="9"/>
      <color rgb="FFFF00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Calibri"/>
      <family val="2"/>
    </font>
    <font>
      <sz val="6"/>
      <color rgb="FFFF0000"/>
      <name val="Times New Roman"/>
      <family val="1"/>
    </font>
    <font>
      <sz val="6"/>
      <color rgb="FFFF0000"/>
      <name val="Calibri"/>
      <family val="2"/>
    </font>
    <font>
      <sz val="11"/>
      <color theme="9" tint="0.7999799847602844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0" fillId="20" borderId="1" applyNumberFormat="0" applyFont="0" applyAlignment="0" applyProtection="0"/>
    <xf numFmtId="0" fontId="56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7" fillId="28" borderId="2" applyNumberFormat="0" applyAlignment="0" applyProtection="0"/>
    <xf numFmtId="0" fontId="58" fillId="28" borderId="3" applyNumberFormat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31" borderId="8" applyNumberFormat="0" applyAlignment="0" applyProtection="0"/>
    <xf numFmtId="0" fontId="14" fillId="32" borderId="9" applyNumberFormat="0" applyProtection="0">
      <alignment horizontal="left" vertical="center" indent="1"/>
    </xf>
    <xf numFmtId="4" fontId="16" fillId="33" borderId="9" applyNumberFormat="0" applyProtection="0">
      <alignment horizontal="right" vertical="center"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0" fontId="70" fillId="34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0" xfId="0" applyNumberFormat="1" applyFont="1" applyFill="1" applyAlignment="1">
      <alignment/>
    </xf>
    <xf numFmtId="166" fontId="0" fillId="0" borderId="0" xfId="0" applyNumberForma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" fontId="26" fillId="0" borderId="0" xfId="0" applyNumberFormat="1" applyFont="1" applyAlignment="1">
      <alignment/>
    </xf>
    <xf numFmtId="4" fontId="27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4" fontId="28" fillId="0" borderId="0" xfId="0" applyNumberFormat="1" applyFont="1" applyAlignment="1">
      <alignment/>
    </xf>
    <xf numFmtId="4" fontId="26" fillId="0" borderId="0" xfId="0" applyNumberFormat="1" applyFont="1" applyAlignment="1">
      <alignment horizontal="center"/>
    </xf>
    <xf numFmtId="4" fontId="30" fillId="0" borderId="0" xfId="0" applyNumberFormat="1" applyFont="1" applyFill="1" applyAlignment="1">
      <alignment horizontal="center" vertical="center"/>
    </xf>
    <xf numFmtId="0" fontId="25" fillId="0" borderId="0" xfId="0" applyNumberFormat="1" applyFont="1" applyAlignment="1">
      <alignment horizontal="left"/>
    </xf>
    <xf numFmtId="0" fontId="25" fillId="0" borderId="0" xfId="0" applyNumberFormat="1" applyFont="1" applyAlignment="1">
      <alignment horizontal="center"/>
    </xf>
    <xf numFmtId="0" fontId="26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0" fontId="27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35" borderId="0" xfId="0" applyFill="1" applyAlignment="1">
      <alignment/>
    </xf>
    <xf numFmtId="0" fontId="24" fillId="35" borderId="0" xfId="0" applyFont="1" applyFill="1" applyAlignment="1">
      <alignment/>
    </xf>
    <xf numFmtId="0" fontId="25" fillId="35" borderId="0" xfId="0" applyFont="1" applyFill="1" applyAlignment="1">
      <alignment/>
    </xf>
    <xf numFmtId="4" fontId="26" fillId="35" borderId="0" xfId="0" applyNumberFormat="1" applyFont="1" applyFill="1" applyAlignment="1">
      <alignment/>
    </xf>
    <xf numFmtId="4" fontId="27" fillId="35" borderId="0" xfId="0" applyNumberFormat="1" applyFont="1" applyFill="1" applyAlignment="1">
      <alignment/>
    </xf>
    <xf numFmtId="0" fontId="23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4" fontId="26" fillId="0" borderId="0" xfId="0" applyNumberFormat="1" applyFont="1" applyFill="1" applyAlignment="1">
      <alignment vertical="center"/>
    </xf>
    <xf numFmtId="4" fontId="27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0" fontId="0" fillId="36" borderId="0" xfId="0" applyFill="1" applyAlignment="1">
      <alignment vertical="center"/>
    </xf>
    <xf numFmtId="0" fontId="24" fillId="36" borderId="0" xfId="0" applyFont="1" applyFill="1" applyAlignment="1">
      <alignment vertical="center"/>
    </xf>
    <xf numFmtId="0" fontId="25" fillId="36" borderId="0" xfId="0" applyFont="1" applyFill="1" applyAlignment="1">
      <alignment vertical="center"/>
    </xf>
    <xf numFmtId="4" fontId="27" fillId="36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15" fillId="0" borderId="0" xfId="50" applyFont="1" applyFill="1" applyBorder="1" applyAlignment="1">
      <alignment horizontal="center" vertical="center"/>
      <protection/>
    </xf>
    <xf numFmtId="0" fontId="15" fillId="0" borderId="0" xfId="54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166" fontId="33" fillId="0" borderId="0" xfId="0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" fontId="26" fillId="0" borderId="0" xfId="55" applyNumberFormat="1" applyFont="1" applyFill="1" applyBorder="1" applyAlignment="1">
      <alignment horizontal="right" vertical="center"/>
    </xf>
    <xf numFmtId="4" fontId="20" fillId="0" borderId="0" xfId="54" applyNumberFormat="1" applyFont="1" applyFill="1" applyBorder="1" applyAlignment="1">
      <alignment vertical="center" wrapText="1"/>
    </xf>
    <xf numFmtId="4" fontId="20" fillId="0" borderId="0" xfId="54" applyNumberFormat="1" applyFont="1" applyFill="1" applyBorder="1" applyAlignment="1" quotePrefix="1">
      <alignment horizontal="center" vertical="center" wrapText="1"/>
    </xf>
    <xf numFmtId="4" fontId="17" fillId="0" borderId="0" xfId="55" applyNumberFormat="1" applyFont="1" applyFill="1" applyBorder="1" applyAlignment="1" quotePrefix="1">
      <alignment horizontal="center" vertical="center"/>
    </xf>
    <xf numFmtId="4" fontId="27" fillId="0" borderId="0" xfId="0" applyNumberFormat="1" applyFont="1" applyAlignment="1">
      <alignment vertical="center"/>
    </xf>
    <xf numFmtId="4" fontId="20" fillId="0" borderId="0" xfId="0" applyNumberFormat="1" applyFont="1" applyAlignment="1">
      <alignment vertical="center"/>
    </xf>
    <xf numFmtId="4" fontId="20" fillId="0" borderId="0" xfId="0" applyNumberFormat="1" applyFont="1" applyBorder="1" applyAlignment="1">
      <alignment vertical="center"/>
    </xf>
    <xf numFmtId="4" fontId="20" fillId="0" borderId="0" xfId="0" applyNumberFormat="1" applyFont="1" applyAlignment="1" applyProtection="1">
      <alignment vertical="center"/>
      <protection locked="0"/>
    </xf>
    <xf numFmtId="4" fontId="13" fillId="0" borderId="0" xfId="0" applyNumberFormat="1" applyFont="1" applyFill="1" applyAlignment="1">
      <alignment vertical="center"/>
    </xf>
    <xf numFmtId="4" fontId="20" fillId="32" borderId="0" xfId="54" applyNumberFormat="1" applyFont="1" applyFill="1" applyBorder="1" applyAlignment="1">
      <alignment vertical="center" wrapText="1"/>
    </xf>
    <xf numFmtId="4" fontId="27" fillId="32" borderId="0" xfId="0" applyNumberFormat="1" applyFont="1" applyFill="1" applyAlignment="1">
      <alignment vertical="center"/>
    </xf>
    <xf numFmtId="4" fontId="20" fillId="0" borderId="0" xfId="0" applyNumberFormat="1" applyFont="1" applyBorder="1" applyAlignment="1" applyProtection="1">
      <alignment vertical="center"/>
      <protection locked="0"/>
    </xf>
    <xf numFmtId="4" fontId="27" fillId="0" borderId="0" xfId="0" applyNumberFormat="1" applyFont="1" applyFill="1" applyAlignment="1" quotePrefix="1">
      <alignment horizontal="center" vertical="center"/>
    </xf>
    <xf numFmtId="4" fontId="20" fillId="32" borderId="0" xfId="54" applyNumberFormat="1" applyFont="1" applyFill="1" applyBorder="1" applyAlignment="1" quotePrefix="1">
      <alignment horizontal="center" vertical="center" wrapText="1"/>
    </xf>
    <xf numFmtId="4" fontId="12" fillId="0" borderId="0" xfId="54" applyNumberFormat="1" applyFont="1" applyFill="1" applyBorder="1" applyAlignment="1">
      <alignment vertical="center" wrapText="1"/>
    </xf>
    <xf numFmtId="4" fontId="11" fillId="0" borderId="0" xfId="0" applyNumberFormat="1" applyFont="1" applyAlignment="1" applyProtection="1">
      <alignment vertical="center"/>
      <protection locked="0"/>
    </xf>
    <xf numFmtId="0" fontId="25" fillId="36" borderId="0" xfId="0" applyFont="1" applyFill="1" applyAlignment="1" applyProtection="1">
      <alignment vertical="center"/>
      <protection locked="0"/>
    </xf>
    <xf numFmtId="4" fontId="26" fillId="32" borderId="0" xfId="0" applyNumberFormat="1" applyFont="1" applyFill="1" applyAlignment="1" applyProtection="1">
      <alignment vertical="center"/>
      <protection locked="0"/>
    </xf>
    <xf numFmtId="4" fontId="22" fillId="32" borderId="0" xfId="0" applyNumberFormat="1" applyFont="1" applyFill="1" applyAlignment="1" applyProtection="1">
      <alignment vertical="center"/>
      <protection locked="0"/>
    </xf>
    <xf numFmtId="0" fontId="25" fillId="0" borderId="0" xfId="0" applyFont="1" applyBorder="1" applyAlignment="1">
      <alignment horizontal="left" vertical="center"/>
    </xf>
    <xf numFmtId="4" fontId="22" fillId="0" borderId="0" xfId="0" applyNumberFormat="1" applyFont="1" applyAlignment="1" applyProtection="1">
      <alignment vertical="center"/>
      <protection locked="0"/>
    </xf>
    <xf numFmtId="4" fontId="27" fillId="36" borderId="0" xfId="0" applyNumberFormat="1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4" fontId="12" fillId="0" borderId="0" xfId="0" applyNumberFormat="1" applyFont="1" applyAlignment="1" applyProtection="1">
      <alignment vertical="center"/>
      <protection locked="0"/>
    </xf>
    <xf numFmtId="4" fontId="26" fillId="0" borderId="0" xfId="0" applyNumberFormat="1" applyFont="1" applyFill="1" applyAlignment="1" applyProtection="1">
      <alignment vertical="center"/>
      <protection locked="0"/>
    </xf>
    <xf numFmtId="4" fontId="37" fillId="0" borderId="0" xfId="54" applyNumberFormat="1" applyFont="1" applyFill="1" applyBorder="1" applyAlignment="1" quotePrefix="1">
      <alignment horizontal="center" vertical="center" wrapText="1"/>
    </xf>
    <xf numFmtId="4" fontId="20" fillId="0" borderId="0" xfId="54" applyNumberFormat="1" applyFont="1" applyFill="1" applyBorder="1" applyAlignment="1" quotePrefix="1">
      <alignment vertical="center" wrapText="1"/>
    </xf>
    <xf numFmtId="0" fontId="21" fillId="36" borderId="0" xfId="0" applyFont="1" applyFill="1" applyBorder="1" applyAlignment="1" applyProtection="1">
      <alignment vertical="center"/>
      <protection locked="0"/>
    </xf>
    <xf numFmtId="4" fontId="20" fillId="32" borderId="0" xfId="0" applyNumberFormat="1" applyFont="1" applyFill="1" applyBorder="1" applyAlignment="1" applyProtection="1">
      <alignment vertical="center"/>
      <protection locked="0"/>
    </xf>
    <xf numFmtId="4" fontId="22" fillId="0" borderId="0" xfId="0" applyNumberFormat="1" applyFont="1" applyFill="1" applyAlignment="1" applyProtection="1">
      <alignment vertical="center"/>
      <protection locked="0"/>
    </xf>
    <xf numFmtId="4" fontId="27" fillId="0" borderId="0" xfId="0" applyNumberFormat="1" applyFont="1" applyFill="1" applyAlignment="1" applyProtection="1">
      <alignment vertical="center"/>
      <protection locked="0"/>
    </xf>
    <xf numFmtId="4" fontId="26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37" fillId="0" borderId="0" xfId="54" applyNumberFormat="1" applyFont="1" applyFill="1" applyBorder="1" applyAlignment="1">
      <alignment vertical="center" wrapText="1"/>
    </xf>
    <xf numFmtId="0" fontId="15" fillId="0" borderId="0" xfId="54" applyFont="1" applyFill="1" applyBorder="1" applyAlignment="1">
      <alignment horizontal="left" vertical="top" wrapText="1"/>
    </xf>
    <xf numFmtId="0" fontId="0" fillId="37" borderId="0" xfId="0" applyFill="1" applyAlignment="1">
      <alignment/>
    </xf>
    <xf numFmtId="0" fontId="24" fillId="37" borderId="0" xfId="0" applyFont="1" applyFill="1" applyAlignment="1">
      <alignment/>
    </xf>
    <xf numFmtId="0" fontId="25" fillId="37" borderId="0" xfId="0" applyFont="1" applyFill="1" applyAlignment="1">
      <alignment/>
    </xf>
    <xf numFmtId="4" fontId="26" fillId="37" borderId="0" xfId="0" applyNumberFormat="1" applyFont="1" applyFill="1" applyAlignment="1">
      <alignment/>
    </xf>
    <xf numFmtId="4" fontId="27" fillId="37" borderId="0" xfId="0" applyNumberFormat="1" applyFont="1" applyFill="1" applyAlignment="1">
      <alignment/>
    </xf>
    <xf numFmtId="166" fontId="0" fillId="37" borderId="0" xfId="0" applyNumberFormat="1" applyFill="1" applyAlignment="1">
      <alignment/>
    </xf>
    <xf numFmtId="0" fontId="0" fillId="7" borderId="0" xfId="0" applyFill="1" applyAlignment="1">
      <alignment vertical="center"/>
    </xf>
    <xf numFmtId="166" fontId="0" fillId="7" borderId="0" xfId="0" applyNumberFormat="1" applyFill="1" applyAlignment="1">
      <alignment vertical="center"/>
    </xf>
    <xf numFmtId="0" fontId="7" fillId="7" borderId="0" xfId="0" applyFont="1" applyFill="1" applyAlignment="1">
      <alignment vertical="center"/>
    </xf>
    <xf numFmtId="0" fontId="8" fillId="7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4" fontId="12" fillId="7" borderId="0" xfId="0" applyNumberFormat="1" applyFont="1" applyFill="1" applyAlignment="1" applyProtection="1">
      <alignment vertical="center"/>
      <protection locked="0"/>
    </xf>
    <xf numFmtId="4" fontId="12" fillId="7" borderId="0" xfId="54" applyNumberFormat="1" applyFont="1" applyFill="1" applyBorder="1" applyAlignment="1">
      <alignment vertical="center" wrapText="1"/>
    </xf>
    <xf numFmtId="4" fontId="11" fillId="7" borderId="0" xfId="0" applyNumberFormat="1" applyFont="1" applyFill="1" applyAlignment="1" applyProtection="1">
      <alignment vertical="center"/>
      <protection locked="0"/>
    </xf>
    <xf numFmtId="4" fontId="13" fillId="7" borderId="0" xfId="0" applyNumberFormat="1" applyFont="1" applyFill="1" applyAlignment="1" applyProtection="1">
      <alignment vertical="center"/>
      <protection locked="0"/>
    </xf>
    <xf numFmtId="0" fontId="9" fillId="7" borderId="0" xfId="0" applyFont="1" applyFill="1" applyAlignment="1">
      <alignment vertical="center"/>
    </xf>
    <xf numFmtId="0" fontId="9" fillId="7" borderId="0" xfId="0" applyFont="1" applyFill="1" applyAlignment="1" applyProtection="1">
      <alignment vertical="center"/>
      <protection locked="0"/>
    </xf>
    <xf numFmtId="4" fontId="13" fillId="7" borderId="0" xfId="0" applyNumberFormat="1" applyFont="1" applyFill="1" applyAlignment="1">
      <alignment vertical="center"/>
    </xf>
    <xf numFmtId="4" fontId="12" fillId="7" borderId="0" xfId="0" applyNumberFormat="1" applyFont="1" applyFill="1" applyAlignment="1" applyProtection="1">
      <alignment vertical="center"/>
      <protection locked="0"/>
    </xf>
    <xf numFmtId="0" fontId="8" fillId="7" borderId="0" xfId="0" applyFont="1" applyFill="1" applyAlignment="1" applyProtection="1">
      <alignment vertical="center"/>
      <protection locked="0"/>
    </xf>
    <xf numFmtId="4" fontId="13" fillId="7" borderId="0" xfId="0" applyNumberFormat="1" applyFont="1" applyFill="1" applyAlignment="1">
      <alignment vertical="center"/>
    </xf>
    <xf numFmtId="4" fontId="27" fillId="7" borderId="0" xfId="0" applyNumberFormat="1" applyFont="1" applyFill="1" applyAlignment="1">
      <alignment vertical="center"/>
    </xf>
    <xf numFmtId="4" fontId="12" fillId="7" borderId="0" xfId="0" applyNumberFormat="1" applyFont="1" applyFill="1" applyAlignment="1">
      <alignment vertical="center"/>
    </xf>
    <xf numFmtId="4" fontId="11" fillId="7" borderId="0" xfId="0" applyNumberFormat="1" applyFont="1" applyFill="1" applyAlignment="1">
      <alignment vertical="center"/>
    </xf>
    <xf numFmtId="0" fontId="18" fillId="0" borderId="0" xfId="54" applyFont="1" applyFill="1" applyBorder="1" applyAlignment="1">
      <alignment horizontal="right" vertical="center" wrapText="1"/>
    </xf>
    <xf numFmtId="4" fontId="35" fillId="0" borderId="0" xfId="55" applyNumberFormat="1" applyFont="1" applyFill="1" applyBorder="1" applyAlignment="1">
      <alignment horizontal="right" vertical="center"/>
    </xf>
    <xf numFmtId="4" fontId="36" fillId="0" borderId="0" xfId="54" applyNumberFormat="1" applyFont="1" applyFill="1" applyBorder="1" applyAlignment="1">
      <alignment vertical="center" wrapText="1"/>
    </xf>
    <xf numFmtId="4" fontId="20" fillId="0" borderId="0" xfId="0" applyNumberFormat="1" applyFont="1" applyFill="1" applyAlignment="1">
      <alignment vertical="center"/>
    </xf>
    <xf numFmtId="4" fontId="20" fillId="0" borderId="0" xfId="0" applyNumberFormat="1" applyFont="1" applyFill="1" applyBorder="1" applyAlignment="1">
      <alignment vertical="center"/>
    </xf>
    <xf numFmtId="4" fontId="20" fillId="0" borderId="0" xfId="0" applyNumberFormat="1" applyFont="1" applyFill="1" applyAlignment="1" applyProtection="1">
      <alignment vertical="center"/>
      <protection locked="0"/>
    </xf>
    <xf numFmtId="0" fontId="25" fillId="11" borderId="0" xfId="0" applyFont="1" applyFill="1" applyAlignment="1">
      <alignment vertical="center"/>
    </xf>
    <xf numFmtId="0" fontId="24" fillId="11" borderId="0" xfId="0" applyFont="1" applyFill="1" applyAlignment="1">
      <alignment vertical="center"/>
    </xf>
    <xf numFmtId="0" fontId="25" fillId="11" borderId="0" xfId="0" applyFont="1" applyFill="1" applyAlignment="1" applyProtection="1">
      <alignment vertical="center"/>
      <protection locked="0"/>
    </xf>
    <xf numFmtId="4" fontId="26" fillId="11" borderId="0" xfId="0" applyNumberFormat="1" applyFont="1" applyFill="1" applyAlignment="1" applyProtection="1">
      <alignment vertical="center"/>
      <protection locked="0"/>
    </xf>
    <xf numFmtId="4" fontId="20" fillId="11" borderId="0" xfId="54" applyNumberFormat="1" applyFont="1" applyFill="1" applyBorder="1" applyAlignment="1">
      <alignment vertical="center" wrapText="1"/>
    </xf>
    <xf numFmtId="4" fontId="22" fillId="11" borderId="0" xfId="0" applyNumberFormat="1" applyFont="1" applyFill="1" applyAlignment="1" applyProtection="1">
      <alignment vertical="center"/>
      <protection locked="0"/>
    </xf>
    <xf numFmtId="4" fontId="27" fillId="11" borderId="0" xfId="0" applyNumberFormat="1" applyFont="1" applyFill="1" applyAlignment="1">
      <alignment vertical="center"/>
    </xf>
    <xf numFmtId="0" fontId="0" fillId="11" borderId="0" xfId="0" applyFill="1" applyAlignment="1">
      <alignment vertical="center"/>
    </xf>
    <xf numFmtId="166" fontId="0" fillId="11" borderId="0" xfId="0" applyNumberFormat="1" applyFill="1" applyAlignment="1">
      <alignment vertical="center"/>
    </xf>
    <xf numFmtId="4" fontId="26" fillId="11" borderId="0" xfId="0" applyNumberFormat="1" applyFont="1" applyFill="1" applyAlignment="1" applyProtection="1">
      <alignment vertical="center"/>
      <protection/>
    </xf>
    <xf numFmtId="4" fontId="26" fillId="11" borderId="0" xfId="0" applyNumberFormat="1" applyFont="1" applyFill="1" applyAlignment="1" applyProtection="1">
      <alignment vertical="center"/>
      <protection locked="0"/>
    </xf>
    <xf numFmtId="4" fontId="27" fillId="11" borderId="0" xfId="0" applyNumberFormat="1" applyFont="1" applyFill="1" applyAlignment="1" applyProtection="1">
      <alignment vertical="center"/>
      <protection locked="0"/>
    </xf>
    <xf numFmtId="4" fontId="37" fillId="11" borderId="0" xfId="54" applyNumberFormat="1" applyFont="1" applyFill="1" applyBorder="1" applyAlignment="1">
      <alignment vertical="center" wrapText="1"/>
    </xf>
    <xf numFmtId="0" fontId="21" fillId="11" borderId="0" xfId="0" applyFont="1" applyFill="1" applyBorder="1" applyAlignment="1" applyProtection="1">
      <alignment vertical="center"/>
      <protection locked="0"/>
    </xf>
    <xf numFmtId="4" fontId="20" fillId="11" borderId="0" xfId="0" applyNumberFormat="1" applyFont="1" applyFill="1" applyBorder="1" applyAlignment="1" applyProtection="1">
      <alignment vertical="center"/>
      <protection locked="0"/>
    </xf>
    <xf numFmtId="4" fontId="37" fillId="11" borderId="0" xfId="54" applyNumberFormat="1" applyFont="1" applyFill="1" applyBorder="1" applyAlignment="1" quotePrefix="1">
      <alignment horizontal="center" vertical="center" wrapText="1"/>
    </xf>
    <xf numFmtId="0" fontId="21" fillId="11" borderId="0" xfId="0" applyFont="1" applyFill="1" applyAlignment="1" applyProtection="1">
      <alignment vertical="center"/>
      <protection locked="0"/>
    </xf>
    <xf numFmtId="4" fontId="20" fillId="11" borderId="0" xfId="0" applyNumberFormat="1" applyFont="1" applyFill="1" applyAlignment="1" applyProtection="1">
      <alignment vertical="center"/>
      <protection locked="0"/>
    </xf>
    <xf numFmtId="4" fontId="20" fillId="11" borderId="0" xfId="54" applyNumberFormat="1" applyFont="1" applyFill="1" applyBorder="1" applyAlignment="1" quotePrefix="1">
      <alignment horizontal="center" vertical="center" wrapText="1"/>
    </xf>
    <xf numFmtId="4" fontId="27" fillId="11" borderId="0" xfId="0" applyNumberFormat="1" applyFont="1" applyFill="1" applyAlignment="1" quotePrefix="1">
      <alignment horizontal="center" vertical="center"/>
    </xf>
    <xf numFmtId="4" fontId="20" fillId="11" borderId="0" xfId="54" applyNumberFormat="1" applyFont="1" applyFill="1" applyBorder="1" applyAlignment="1" quotePrefix="1">
      <alignment vertical="center" wrapText="1"/>
    </xf>
    <xf numFmtId="4" fontId="26" fillId="11" borderId="0" xfId="0" applyNumberFormat="1" applyFont="1" applyFill="1" applyAlignment="1">
      <alignment vertical="center"/>
    </xf>
    <xf numFmtId="4" fontId="34" fillId="11" borderId="0" xfId="0" applyNumberFormat="1" applyFont="1" applyFill="1" applyAlignment="1">
      <alignment vertical="center"/>
    </xf>
    <xf numFmtId="0" fontId="0" fillId="38" borderId="0" xfId="0" applyFill="1" applyAlignment="1">
      <alignment vertical="center"/>
    </xf>
    <xf numFmtId="0" fontId="71" fillId="7" borderId="0" xfId="0" applyFont="1" applyFill="1" applyAlignment="1">
      <alignment vertical="center"/>
    </xf>
    <xf numFmtId="0" fontId="72" fillId="7" borderId="0" xfId="0" applyFont="1" applyFill="1" applyAlignment="1">
      <alignment vertical="center"/>
    </xf>
    <xf numFmtId="0" fontId="73" fillId="7" borderId="0" xfId="50" applyFont="1" applyFill="1" applyBorder="1" applyAlignment="1">
      <alignment horizontal="center" vertical="center"/>
      <protection/>
    </xf>
    <xf numFmtId="0" fontId="73" fillId="7" borderId="0" xfId="54" applyFont="1" applyFill="1" applyBorder="1" applyAlignment="1">
      <alignment horizontal="left" vertical="top" wrapText="1"/>
    </xf>
    <xf numFmtId="4" fontId="74" fillId="7" borderId="0" xfId="0" applyNumberFormat="1" applyFont="1" applyFill="1" applyAlignment="1" applyProtection="1">
      <alignment vertical="center"/>
      <protection locked="0"/>
    </xf>
    <xf numFmtId="4" fontId="74" fillId="7" borderId="0" xfId="54" applyNumberFormat="1" applyFont="1" applyFill="1" applyBorder="1" applyAlignment="1">
      <alignment vertical="center" wrapText="1"/>
    </xf>
    <xf numFmtId="4" fontId="75" fillId="7" borderId="0" xfId="0" applyNumberFormat="1" applyFont="1" applyFill="1" applyAlignment="1" applyProtection="1">
      <alignment vertical="center"/>
      <protection locked="0"/>
    </xf>
    <xf numFmtId="4" fontId="76" fillId="7" borderId="0" xfId="0" applyNumberFormat="1" applyFont="1" applyFill="1" applyAlignment="1">
      <alignment vertical="center"/>
    </xf>
    <xf numFmtId="0" fontId="68" fillId="7" borderId="0" xfId="0" applyFont="1" applyFill="1" applyAlignment="1">
      <alignment vertical="center"/>
    </xf>
    <xf numFmtId="166" fontId="68" fillId="7" borderId="0" xfId="0" applyNumberFormat="1" applyFont="1" applyFill="1" applyAlignment="1">
      <alignment vertical="center"/>
    </xf>
    <xf numFmtId="0" fontId="0" fillId="39" borderId="0" xfId="0" applyFill="1" applyAlignment="1">
      <alignment vertical="center"/>
    </xf>
    <xf numFmtId="0" fontId="24" fillId="39" borderId="0" xfId="0" applyFont="1" applyFill="1" applyAlignment="1">
      <alignment vertical="center"/>
    </xf>
    <xf numFmtId="0" fontId="25" fillId="39" borderId="0" xfId="0" applyFont="1" applyFill="1" applyAlignment="1" applyProtection="1">
      <alignment vertical="center"/>
      <protection locked="0"/>
    </xf>
    <xf numFmtId="4" fontId="26" fillId="39" borderId="0" xfId="0" applyNumberFormat="1" applyFont="1" applyFill="1" applyAlignment="1" applyProtection="1">
      <alignment vertical="center"/>
      <protection locked="0"/>
    </xf>
    <xf numFmtId="4" fontId="20" fillId="39" borderId="0" xfId="54" applyNumberFormat="1" applyFont="1" applyFill="1" applyBorder="1" applyAlignment="1">
      <alignment vertical="center" wrapText="1"/>
    </xf>
    <xf numFmtId="4" fontId="27" fillId="39" borderId="0" xfId="0" applyNumberFormat="1" applyFont="1" applyFill="1" applyAlignment="1">
      <alignment vertical="center"/>
    </xf>
    <xf numFmtId="166" fontId="0" fillId="39" borderId="0" xfId="0" applyNumberFormat="1" applyFill="1" applyAlignment="1">
      <alignment vertical="center"/>
    </xf>
    <xf numFmtId="0" fontId="0" fillId="18" borderId="0" xfId="0" applyFill="1" applyAlignment="1">
      <alignment vertical="center"/>
    </xf>
    <xf numFmtId="0" fontId="24" fillId="18" borderId="0" xfId="0" applyFont="1" applyFill="1" applyAlignment="1">
      <alignment vertical="center"/>
    </xf>
    <xf numFmtId="0" fontId="25" fillId="18" borderId="0" xfId="0" applyFont="1" applyFill="1" applyAlignment="1">
      <alignment vertical="center"/>
    </xf>
    <xf numFmtId="4" fontId="26" fillId="18" borderId="0" xfId="0" applyNumberFormat="1" applyFont="1" applyFill="1" applyAlignment="1">
      <alignment vertical="center"/>
    </xf>
    <xf numFmtId="4" fontId="27" fillId="18" borderId="0" xfId="0" applyNumberFormat="1" applyFont="1" applyFill="1" applyAlignment="1">
      <alignment vertical="center"/>
    </xf>
    <xf numFmtId="166" fontId="0" fillId="18" borderId="0" xfId="0" applyNumberFormat="1" applyFill="1" applyAlignment="1">
      <alignment vertical="center"/>
    </xf>
    <xf numFmtId="4" fontId="34" fillId="18" borderId="0" xfId="0" applyNumberFormat="1" applyFont="1" applyFill="1" applyAlignment="1">
      <alignment vertical="center"/>
    </xf>
    <xf numFmtId="0" fontId="32" fillId="18" borderId="0" xfId="0" applyFont="1" applyFill="1" applyAlignment="1">
      <alignment vertical="center"/>
    </xf>
    <xf numFmtId="4" fontId="26" fillId="18" borderId="0" xfId="0" applyNumberFormat="1" applyFont="1" applyFill="1" applyAlignment="1" applyProtection="1">
      <alignment vertical="center"/>
      <protection locked="0"/>
    </xf>
    <xf numFmtId="4" fontId="20" fillId="18" borderId="0" xfId="54" applyNumberFormat="1" applyFont="1" applyFill="1" applyBorder="1" applyAlignment="1">
      <alignment vertical="center" wrapText="1"/>
    </xf>
    <xf numFmtId="4" fontId="34" fillId="18" borderId="0" xfId="0" applyNumberFormat="1" applyFont="1" applyFill="1" applyAlignment="1" applyProtection="1">
      <alignment vertical="center"/>
      <protection locked="0"/>
    </xf>
    <xf numFmtId="4" fontId="27" fillId="18" borderId="0" xfId="0" applyNumberFormat="1" applyFont="1" applyFill="1" applyAlignment="1" applyProtection="1">
      <alignment vertical="center"/>
      <protection locked="0"/>
    </xf>
    <xf numFmtId="4" fontId="22" fillId="18" borderId="0" xfId="0" applyNumberFormat="1" applyFont="1" applyFill="1" applyAlignment="1" applyProtection="1">
      <alignment vertical="center"/>
      <protection locked="0"/>
    </xf>
    <xf numFmtId="0" fontId="77" fillId="13" borderId="0" xfId="0" applyFont="1" applyFill="1" applyAlignment="1">
      <alignment vertical="center"/>
    </xf>
    <xf numFmtId="0" fontId="8" fillId="13" borderId="0" xfId="0" applyFont="1" applyFill="1" applyAlignment="1">
      <alignment vertical="center"/>
    </xf>
    <xf numFmtId="0" fontId="9" fillId="13" borderId="0" xfId="0" applyFont="1" applyFill="1" applyAlignment="1">
      <alignment vertical="center"/>
    </xf>
    <xf numFmtId="4" fontId="12" fillId="13" borderId="0" xfId="0" applyNumberFormat="1" applyFont="1" applyFill="1" applyAlignment="1" applyProtection="1">
      <alignment vertical="center"/>
      <protection locked="0"/>
    </xf>
    <xf numFmtId="4" fontId="12" fillId="13" borderId="0" xfId="54" applyNumberFormat="1" applyFont="1" applyFill="1" applyBorder="1" applyAlignment="1">
      <alignment vertical="center" wrapText="1"/>
    </xf>
    <xf numFmtId="4" fontId="11" fillId="13" borderId="0" xfId="0" applyNumberFormat="1" applyFont="1" applyFill="1" applyAlignment="1" applyProtection="1">
      <alignment vertical="center"/>
      <protection locked="0"/>
    </xf>
    <xf numFmtId="4" fontId="13" fillId="13" borderId="0" xfId="0" applyNumberFormat="1" applyFont="1" applyFill="1" applyAlignment="1" applyProtection="1">
      <alignment vertical="center"/>
      <protection locked="0"/>
    </xf>
    <xf numFmtId="0" fontId="0" fillId="13" borderId="0" xfId="0" applyFill="1" applyAlignment="1">
      <alignment vertical="center"/>
    </xf>
    <xf numFmtId="166" fontId="0" fillId="13" borderId="0" xfId="0" applyNumberFormat="1" applyFill="1" applyAlignment="1">
      <alignment vertical="center"/>
    </xf>
    <xf numFmtId="44" fontId="4" fillId="0" borderId="0" xfId="0" applyNumberFormat="1" applyFont="1" applyFill="1" applyAlignment="1">
      <alignment/>
    </xf>
    <xf numFmtId="44" fontId="26" fillId="35" borderId="0" xfId="0" applyNumberFormat="1" applyFont="1" applyFill="1" applyAlignment="1">
      <alignment/>
    </xf>
    <xf numFmtId="44" fontId="10" fillId="0" borderId="0" xfId="0" applyNumberFormat="1" applyFont="1" applyAlignment="1">
      <alignment vertical="center"/>
    </xf>
    <xf numFmtId="44" fontId="12" fillId="7" borderId="0" xfId="0" applyNumberFormat="1" applyFont="1" applyFill="1" applyAlignment="1">
      <alignment vertical="center"/>
    </xf>
    <xf numFmtId="44" fontId="10" fillId="7" borderId="0" xfId="0" applyNumberFormat="1" applyFont="1" applyFill="1" applyAlignment="1">
      <alignment vertical="center"/>
    </xf>
    <xf numFmtId="44" fontId="12" fillId="0" borderId="0" xfId="0" applyNumberFormat="1" applyFont="1" applyFill="1" applyAlignment="1">
      <alignment vertical="center"/>
    </xf>
    <xf numFmtId="44" fontId="19" fillId="0" borderId="0" xfId="0" applyNumberFormat="1" applyFont="1" applyFill="1" applyAlignment="1" applyProtection="1">
      <alignment vertical="center"/>
      <protection locked="0"/>
    </xf>
    <xf numFmtId="44" fontId="20" fillId="0" borderId="0" xfId="0" applyNumberFormat="1" applyFont="1" applyFill="1" applyAlignment="1">
      <alignment vertical="center"/>
    </xf>
    <xf numFmtId="44" fontId="26" fillId="18" borderId="0" xfId="0" applyNumberFormat="1" applyFont="1" applyFill="1" applyAlignment="1" applyProtection="1">
      <alignment vertical="center"/>
      <protection locked="0"/>
    </xf>
    <xf numFmtId="44" fontId="10" fillId="7" borderId="0" xfId="0" applyNumberFormat="1" applyFont="1" applyFill="1" applyAlignment="1" applyProtection="1">
      <alignment vertical="center"/>
      <protection locked="0"/>
    </xf>
    <xf numFmtId="44" fontId="10" fillId="0" borderId="0" xfId="0" applyNumberFormat="1" applyFont="1" applyAlignment="1" applyProtection="1">
      <alignment vertical="center"/>
      <protection locked="0"/>
    </xf>
    <xf numFmtId="44" fontId="20" fillId="11" borderId="0" xfId="0" applyNumberFormat="1" applyFont="1" applyFill="1" applyAlignment="1">
      <alignment vertical="center"/>
    </xf>
    <xf numFmtId="44" fontId="20" fillId="32" borderId="0" xfId="0" applyNumberFormat="1" applyFont="1" applyFill="1" applyAlignment="1">
      <alignment vertical="center"/>
    </xf>
    <xf numFmtId="44" fontId="74" fillId="7" borderId="0" xfId="0" applyNumberFormat="1" applyFont="1" applyFill="1" applyAlignment="1">
      <alignment vertical="center"/>
    </xf>
    <xf numFmtId="44" fontId="26" fillId="36" borderId="0" xfId="0" applyNumberFormat="1" applyFont="1" applyFill="1" applyAlignment="1" applyProtection="1">
      <alignment vertical="center"/>
      <protection locked="0"/>
    </xf>
    <xf numFmtId="44" fontId="26" fillId="0" borderId="0" xfId="0" applyNumberFormat="1" applyFont="1" applyFill="1" applyAlignment="1">
      <alignment vertical="center"/>
    </xf>
    <xf numFmtId="44" fontId="26" fillId="32" borderId="0" xfId="0" applyNumberFormat="1" applyFont="1" applyFill="1" applyAlignment="1" applyProtection="1">
      <alignment vertical="center"/>
      <protection locked="0"/>
    </xf>
    <xf numFmtId="44" fontId="10" fillId="13" borderId="0" xfId="0" applyNumberFormat="1" applyFont="1" applyFill="1" applyAlignment="1" applyProtection="1">
      <alignment vertical="center"/>
      <protection locked="0"/>
    </xf>
    <xf numFmtId="44" fontId="26" fillId="0" borderId="0" xfId="0" applyNumberFormat="1" applyFont="1" applyFill="1" applyAlignment="1">
      <alignment/>
    </xf>
    <xf numFmtId="44" fontId="26" fillId="0" borderId="0" xfId="0" applyNumberFormat="1" applyFont="1" applyFill="1" applyAlignment="1">
      <alignment horizontal="center"/>
    </xf>
    <xf numFmtId="44" fontId="26" fillId="18" borderId="0" xfId="0" applyNumberFormat="1" applyFont="1" applyFill="1" applyAlignment="1">
      <alignment vertical="center"/>
    </xf>
    <xf numFmtId="44" fontId="26" fillId="11" borderId="0" xfId="0" applyNumberFormat="1" applyFont="1" applyFill="1" applyAlignment="1">
      <alignment vertical="center"/>
    </xf>
    <xf numFmtId="44" fontId="12" fillId="0" borderId="0" xfId="0" applyNumberFormat="1" applyFont="1" applyAlignment="1">
      <alignment vertical="center"/>
    </xf>
    <xf numFmtId="44" fontId="17" fillId="18" borderId="0" xfId="0" applyNumberFormat="1" applyFont="1" applyFill="1" applyAlignment="1">
      <alignment vertical="center"/>
    </xf>
    <xf numFmtId="44" fontId="17" fillId="11" borderId="0" xfId="0" applyNumberFormat="1" applyFont="1" applyFill="1" applyAlignment="1">
      <alignment vertical="center"/>
    </xf>
    <xf numFmtId="44" fontId="26" fillId="0" borderId="0" xfId="0" applyNumberFormat="1" applyFont="1" applyAlignment="1">
      <alignment vertical="center"/>
    </xf>
    <xf numFmtId="44" fontId="20" fillId="11" borderId="0" xfId="0" applyNumberFormat="1" applyFont="1" applyFill="1" applyAlignment="1" applyProtection="1">
      <alignment vertical="center"/>
      <protection locked="0"/>
    </xf>
    <xf numFmtId="44" fontId="17" fillId="18" borderId="0" xfId="0" applyNumberFormat="1" applyFont="1" applyFill="1" applyAlignment="1" applyProtection="1">
      <alignment vertical="center"/>
      <protection locked="0"/>
    </xf>
    <xf numFmtId="44" fontId="26" fillId="39" borderId="0" xfId="0" applyNumberFormat="1" applyFont="1" applyFill="1" applyAlignment="1">
      <alignment vertical="center"/>
    </xf>
    <xf numFmtId="44" fontId="26" fillId="32" borderId="0" xfId="0" applyNumberFormat="1" applyFont="1" applyFill="1" applyAlignment="1">
      <alignment vertical="center"/>
    </xf>
    <xf numFmtId="44" fontId="26" fillId="0" borderId="0" xfId="55" applyNumberFormat="1" applyFont="1" applyFill="1" applyBorder="1" applyAlignment="1">
      <alignment horizontal="right" vertical="center"/>
    </xf>
    <xf numFmtId="44" fontId="26" fillId="11" borderId="0" xfId="0" applyNumberFormat="1" applyFont="1" applyFill="1" applyAlignment="1" applyProtection="1">
      <alignment vertical="center"/>
      <protection locked="0"/>
    </xf>
    <xf numFmtId="44" fontId="12" fillId="7" borderId="0" xfId="0" applyNumberFormat="1" applyFont="1" applyFill="1" applyAlignment="1" applyProtection="1">
      <alignment vertical="center"/>
      <protection locked="0"/>
    </xf>
    <xf numFmtId="44" fontId="26" fillId="0" borderId="0" xfId="0" applyNumberFormat="1" applyFont="1" applyAlignment="1">
      <alignment/>
    </xf>
    <xf numFmtId="44" fontId="20" fillId="11" borderId="0" xfId="0" applyNumberFormat="1" applyFont="1" applyFill="1" applyBorder="1" applyAlignment="1" applyProtection="1">
      <alignment vertical="center"/>
      <protection locked="0"/>
    </xf>
    <xf numFmtId="44" fontId="20" fillId="32" borderId="0" xfId="0" applyNumberFormat="1" applyFont="1" applyFill="1" applyBorder="1" applyAlignment="1" applyProtection="1">
      <alignment vertical="center"/>
      <protection locked="0"/>
    </xf>
    <xf numFmtId="44" fontId="26" fillId="36" borderId="0" xfId="0" applyNumberFormat="1" applyFont="1" applyFill="1" applyAlignment="1">
      <alignment vertical="center"/>
    </xf>
    <xf numFmtId="44" fontId="26" fillId="37" borderId="0" xfId="0" applyNumberFormat="1" applyFont="1" applyFill="1" applyAlignment="1">
      <alignment/>
    </xf>
    <xf numFmtId="44" fontId="17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6" fillId="18" borderId="0" xfId="0" applyFont="1" applyFill="1" applyAlignment="1">
      <alignment vertical="center"/>
    </xf>
    <xf numFmtId="0" fontId="26" fillId="7" borderId="0" xfId="0" applyFont="1" applyFill="1" applyAlignment="1">
      <alignment vertical="center"/>
    </xf>
    <xf numFmtId="0" fontId="26" fillId="11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6" fillId="39" borderId="0" xfId="0" applyFont="1" applyFill="1" applyAlignment="1">
      <alignment vertical="center"/>
    </xf>
    <xf numFmtId="0" fontId="74" fillId="7" borderId="0" xfId="0" applyFont="1" applyFill="1" applyAlignment="1">
      <alignment vertical="center"/>
    </xf>
    <xf numFmtId="0" fontId="26" fillId="13" borderId="0" xfId="0" applyFont="1" applyFill="1" applyAlignment="1">
      <alignment vertical="center"/>
    </xf>
    <xf numFmtId="0" fontId="26" fillId="37" borderId="0" xfId="0" applyFont="1" applyFill="1" applyAlignment="1">
      <alignment/>
    </xf>
    <xf numFmtId="0" fontId="26" fillId="0" borderId="0" xfId="0" applyFont="1" applyAlignment="1">
      <alignment wrapText="1"/>
    </xf>
    <xf numFmtId="44" fontId="26" fillId="0" borderId="0" xfId="0" applyNumberFormat="1" applyFont="1" applyAlignment="1">
      <alignment horizontal="center"/>
    </xf>
    <xf numFmtId="44" fontId="26" fillId="7" borderId="0" xfId="0" applyNumberFormat="1" applyFont="1" applyFill="1" applyAlignment="1">
      <alignment vertical="center"/>
    </xf>
    <xf numFmtId="44" fontId="26" fillId="13" borderId="0" xfId="0" applyNumberFormat="1" applyFont="1" applyFill="1" applyAlignment="1">
      <alignment vertical="center"/>
    </xf>
    <xf numFmtId="0" fontId="8" fillId="7" borderId="0" xfId="0" applyFont="1" applyFill="1" applyAlignment="1" applyProtection="1">
      <alignment horizontal="left" vertical="center" wrapText="1"/>
      <protection locked="0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SAPBEXHLevel2" xfId="54"/>
    <cellStyle name="SAPBEXstdData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5"/>
  <sheetViews>
    <sheetView tabSelected="1" view="pageBreakPreview" zoomScale="115" zoomScaleNormal="115" zoomScaleSheetLayoutView="115" workbookViewId="0" topLeftCell="A1">
      <selection activeCell="K154" sqref="K154"/>
    </sheetView>
  </sheetViews>
  <sheetFormatPr defaultColWidth="9.140625" defaultRowHeight="15"/>
  <cols>
    <col min="1" max="1" width="4.140625" style="0" customWidth="1"/>
    <col min="2" max="2" width="2.7109375" style="7" customWidth="1"/>
    <col min="3" max="3" width="1.421875" style="7" customWidth="1"/>
    <col min="4" max="4" width="4.7109375" style="8" customWidth="1"/>
    <col min="5" max="5" width="38.57421875" style="8" customWidth="1"/>
    <col min="6" max="6" width="12.140625" style="9" hidden="1" customWidth="1"/>
    <col min="7" max="7" width="11.421875" style="9" hidden="1" customWidth="1"/>
    <col min="8" max="8" width="5.00390625" style="9" hidden="1" customWidth="1"/>
    <col min="9" max="9" width="12.8515625" style="9" hidden="1" customWidth="1"/>
    <col min="10" max="10" width="9.140625" style="84" hidden="1" customWidth="1"/>
    <col min="11" max="11" width="19.140625" style="219" customWidth="1"/>
    <col min="12" max="12" width="19.7109375" style="8" hidden="1" customWidth="1"/>
    <col min="13" max="13" width="6.8515625" style="231" customWidth="1"/>
    <col min="14" max="14" width="16.28125" style="214" customWidth="1"/>
    <col min="15" max="15" width="7.28125" style="85" hidden="1" customWidth="1"/>
    <col min="16" max="16" width="17.140625" style="84" customWidth="1"/>
    <col min="17" max="17" width="6.421875" style="85" customWidth="1"/>
    <col min="18" max="18" width="5.00390625" style="0" hidden="1" customWidth="1"/>
    <col min="19" max="19" width="4.28125" style="0" customWidth="1"/>
    <col min="20" max="21" width="16.57421875" style="6" customWidth="1"/>
  </cols>
  <sheetData>
    <row r="1" spans="1:21" ht="21">
      <c r="A1" s="1"/>
      <c r="B1" s="2"/>
      <c r="C1" s="2"/>
      <c r="D1" s="3"/>
      <c r="E1" s="1" t="s">
        <v>86</v>
      </c>
      <c r="F1" s="4"/>
      <c r="G1" s="4"/>
      <c r="H1" s="4"/>
      <c r="I1" s="4"/>
      <c r="J1" s="5"/>
      <c r="K1" s="181"/>
      <c r="L1" s="5"/>
      <c r="M1" s="220"/>
      <c r="O1" s="6"/>
      <c r="P1" s="6"/>
      <c r="Q1"/>
      <c r="T1"/>
      <c r="U1"/>
    </row>
    <row r="2" spans="10:21" ht="14.25">
      <c r="J2" s="10"/>
      <c r="K2" s="199"/>
      <c r="L2" s="10"/>
      <c r="M2" s="220"/>
      <c r="O2" s="6"/>
      <c r="P2" s="6"/>
      <c r="Q2"/>
      <c r="T2"/>
      <c r="U2"/>
    </row>
    <row r="3" spans="5:21" ht="15">
      <c r="E3" s="11" t="s">
        <v>228</v>
      </c>
      <c r="H3" s="12"/>
      <c r="I3" s="12"/>
      <c r="J3" s="10"/>
      <c r="K3" s="199"/>
      <c r="L3" s="10"/>
      <c r="M3" s="220"/>
      <c r="O3" s="6"/>
      <c r="P3" s="6"/>
      <c r="Q3"/>
      <c r="T3"/>
      <c r="U3"/>
    </row>
    <row r="4" spans="5:21" ht="14.25">
      <c r="E4" s="8" t="s">
        <v>208</v>
      </c>
      <c r="F4" s="13"/>
      <c r="G4" s="13"/>
      <c r="H4" s="14" t="s">
        <v>0</v>
      </c>
      <c r="I4" s="14"/>
      <c r="J4" s="14" t="s">
        <v>205</v>
      </c>
      <c r="K4" s="199"/>
      <c r="L4" s="14" t="s">
        <v>206</v>
      </c>
      <c r="M4" s="220"/>
      <c r="O4" s="6"/>
      <c r="P4" s="6"/>
      <c r="Q4"/>
      <c r="T4"/>
      <c r="U4"/>
    </row>
    <row r="5" spans="1:14" s="21" customFormat="1" ht="14.25" hidden="1">
      <c r="A5" s="15" t="s">
        <v>1</v>
      </c>
      <c r="B5" s="16"/>
      <c r="C5" s="16"/>
      <c r="D5" s="16"/>
      <c r="E5" s="16"/>
      <c r="F5" s="17">
        <v>2014</v>
      </c>
      <c r="G5" s="17">
        <v>2015</v>
      </c>
      <c r="H5" s="18" t="s">
        <v>2</v>
      </c>
      <c r="I5" s="17">
        <v>2019</v>
      </c>
      <c r="J5" s="19" t="s">
        <v>2</v>
      </c>
      <c r="K5" s="200"/>
      <c r="L5" s="20" t="s">
        <v>2</v>
      </c>
      <c r="M5" s="17"/>
      <c r="N5" s="232"/>
    </row>
    <row r="6" spans="1:21" ht="14.25" hidden="1">
      <c r="A6" s="22"/>
      <c r="B6" s="23"/>
      <c r="C6" s="23"/>
      <c r="D6" s="24"/>
      <c r="E6" s="24"/>
      <c r="F6" s="25" t="e">
        <f>F8+F15</f>
        <v>#REF!</v>
      </c>
      <c r="G6" s="25" t="e">
        <f>G8+G15</f>
        <v>#REF!</v>
      </c>
      <c r="H6" s="25" t="e">
        <f>G6/F6</f>
        <v>#REF!</v>
      </c>
      <c r="I6" s="25"/>
      <c r="J6" s="25" t="e">
        <f>#REF!/#REF!</f>
        <v>#REF!</v>
      </c>
      <c r="K6" s="182"/>
      <c r="L6" s="26" t="e">
        <f>K6/#REF!</f>
        <v>#REF!</v>
      </c>
      <c r="M6" s="220"/>
      <c r="O6" s="6"/>
      <c r="P6" s="6"/>
      <c r="Q6"/>
      <c r="T6"/>
      <c r="U6"/>
    </row>
    <row r="7" spans="1:16" s="32" customFormat="1" ht="14.25">
      <c r="A7" s="27" t="s">
        <v>3</v>
      </c>
      <c r="B7" s="28"/>
      <c r="C7" s="28"/>
      <c r="D7" s="29"/>
      <c r="E7" s="29"/>
      <c r="F7" s="30"/>
      <c r="G7" s="30"/>
      <c r="H7" s="30"/>
      <c r="I7" s="30"/>
      <c r="J7" s="31"/>
      <c r="K7" s="196"/>
      <c r="L7" s="31"/>
      <c r="M7" s="221"/>
      <c r="N7" s="196"/>
      <c r="O7" s="33"/>
      <c r="P7" s="33"/>
    </row>
    <row r="8" spans="1:16" s="39" customFormat="1" ht="14.25">
      <c r="A8" s="34" t="s">
        <v>4</v>
      </c>
      <c r="B8" s="35"/>
      <c r="C8" s="35"/>
      <c r="D8" s="36"/>
      <c r="E8" s="36"/>
      <c r="F8" s="37">
        <f aca="true" t="shared" si="0" ref="F8:G11">F9</f>
        <v>42400</v>
      </c>
      <c r="G8" s="37">
        <f t="shared" si="0"/>
        <v>42400</v>
      </c>
      <c r="H8" s="37">
        <f>G8/F8</f>
        <v>1</v>
      </c>
      <c r="I8" s="37"/>
      <c r="J8" s="38" t="e">
        <f>#REF!/#REF!</f>
        <v>#REF!</v>
      </c>
      <c r="K8" s="183"/>
      <c r="L8" s="38" t="e">
        <f>K8/#REF!</f>
        <v>#REF!</v>
      </c>
      <c r="M8" s="222"/>
      <c r="N8" s="206"/>
      <c r="O8" s="40"/>
      <c r="P8" s="40"/>
    </row>
    <row r="9" spans="2:16" s="159" customFormat="1" ht="14.25">
      <c r="B9" s="160" t="s">
        <v>5</v>
      </c>
      <c r="C9" s="160"/>
      <c r="D9" s="161"/>
      <c r="E9" s="161"/>
      <c r="F9" s="162">
        <f t="shared" si="0"/>
        <v>42400</v>
      </c>
      <c r="G9" s="162">
        <f t="shared" si="0"/>
        <v>42400</v>
      </c>
      <c r="H9" s="162">
        <f>G9/F9</f>
        <v>1</v>
      </c>
      <c r="I9" s="162">
        <v>84290</v>
      </c>
      <c r="J9" s="163" t="e">
        <f>#REF!/#REF!</f>
        <v>#REF!</v>
      </c>
      <c r="K9" s="201">
        <v>32400</v>
      </c>
      <c r="L9" s="163" t="e">
        <f>K9/#REF!</f>
        <v>#REF!</v>
      </c>
      <c r="M9" s="223"/>
      <c r="N9" s="201">
        <f>N12</f>
        <v>17115</v>
      </c>
      <c r="O9" s="164"/>
      <c r="P9" s="164"/>
    </row>
    <row r="10" spans="1:16" s="94" customFormat="1" ht="14.25">
      <c r="A10" s="96"/>
      <c r="B10" s="97"/>
      <c r="C10" s="97" t="s">
        <v>6</v>
      </c>
      <c r="D10" s="98"/>
      <c r="E10" s="98"/>
      <c r="F10" s="110">
        <f t="shared" si="0"/>
        <v>42400</v>
      </c>
      <c r="G10" s="110">
        <f t="shared" si="0"/>
        <v>42400</v>
      </c>
      <c r="H10" s="110">
        <f>G10/F10</f>
        <v>1</v>
      </c>
      <c r="I10" s="110"/>
      <c r="J10" s="105" t="e">
        <f>#REF!/#REF!</f>
        <v>#REF!</v>
      </c>
      <c r="K10" s="184"/>
      <c r="L10" s="105" t="e">
        <f>K10/#REF!</f>
        <v>#REF!</v>
      </c>
      <c r="M10" s="224"/>
      <c r="N10" s="233"/>
      <c r="O10" s="95"/>
      <c r="P10" s="95"/>
    </row>
    <row r="11" spans="2:16" s="125" customFormat="1" ht="14.25">
      <c r="B11" s="119"/>
      <c r="C11" s="119" t="s">
        <v>7</v>
      </c>
      <c r="D11" s="118"/>
      <c r="E11" s="118"/>
      <c r="F11" s="139">
        <f t="shared" si="0"/>
        <v>42400</v>
      </c>
      <c r="G11" s="139">
        <f t="shared" si="0"/>
        <v>42400</v>
      </c>
      <c r="H11" s="139">
        <f>G11/F11</f>
        <v>1</v>
      </c>
      <c r="I11" s="139">
        <v>84290</v>
      </c>
      <c r="J11" s="124" t="e">
        <f>#REF!/#REF!</f>
        <v>#REF!</v>
      </c>
      <c r="K11" s="202"/>
      <c r="L11" s="124" t="e">
        <f>K11/#REF!</f>
        <v>#REF!</v>
      </c>
      <c r="M11" s="225"/>
      <c r="N11" s="202"/>
      <c r="O11" s="126"/>
      <c r="P11" s="126"/>
    </row>
    <row r="12" spans="1:16" s="32" customFormat="1" ht="14.25">
      <c r="A12" s="45">
        <v>11</v>
      </c>
      <c r="B12" s="46"/>
      <c r="C12" s="46"/>
      <c r="D12" s="47">
        <v>3299</v>
      </c>
      <c r="E12" s="48" t="s">
        <v>8</v>
      </c>
      <c r="F12" s="30">
        <v>42400</v>
      </c>
      <c r="G12" s="30">
        <v>42400</v>
      </c>
      <c r="H12" s="30">
        <f>G12/F12</f>
        <v>1</v>
      </c>
      <c r="I12" s="30">
        <v>84290</v>
      </c>
      <c r="J12" s="31" t="e">
        <f>#REF!/#REF!</f>
        <v>#REF!</v>
      </c>
      <c r="K12" s="196">
        <v>32400</v>
      </c>
      <c r="L12" s="31" t="e">
        <f>K12/#REF!</f>
        <v>#REF!</v>
      </c>
      <c r="M12" s="221"/>
      <c r="N12" s="196">
        <v>17115</v>
      </c>
      <c r="O12" s="33"/>
      <c r="P12" s="33"/>
    </row>
    <row r="13" spans="2:16" s="32" customFormat="1" ht="1.5" customHeight="1">
      <c r="B13" s="46"/>
      <c r="C13" s="46"/>
      <c r="D13" s="45"/>
      <c r="E13" s="45"/>
      <c r="F13" s="30"/>
      <c r="G13" s="30"/>
      <c r="H13" s="30"/>
      <c r="I13" s="30"/>
      <c r="J13" s="31"/>
      <c r="K13" s="196"/>
      <c r="L13" s="31"/>
      <c r="M13" s="221"/>
      <c r="N13" s="196"/>
      <c r="O13" s="33"/>
      <c r="P13" s="33"/>
    </row>
    <row r="14" spans="1:16" s="49" customFormat="1" ht="14.25">
      <c r="A14" s="27" t="s">
        <v>9</v>
      </c>
      <c r="B14" s="28"/>
      <c r="C14" s="28"/>
      <c r="D14" s="29"/>
      <c r="E14" s="29"/>
      <c r="F14" s="30"/>
      <c r="G14" s="30"/>
      <c r="H14" s="30"/>
      <c r="I14" s="30"/>
      <c r="J14" s="31"/>
      <c r="K14" s="196"/>
      <c r="L14" s="31"/>
      <c r="M14" s="226"/>
      <c r="N14" s="188"/>
      <c r="O14" s="50"/>
      <c r="P14" s="50"/>
    </row>
    <row r="15" spans="1:16" s="39" customFormat="1" ht="14.25">
      <c r="A15" s="34" t="s">
        <v>10</v>
      </c>
      <c r="B15" s="35"/>
      <c r="C15" s="35"/>
      <c r="D15" s="36"/>
      <c r="E15" s="36"/>
      <c r="F15" s="37" t="e">
        <f>F17+#REF!+F66+F75+F85+F94+F116+F131+F136+F149+F160+F176+F206+F236+F251+#REF!</f>
        <v>#REF!</v>
      </c>
      <c r="G15" s="37" t="e">
        <f>G17+#REF!+G66+G75+G85+G94+G116+G131+G136+G149+G160+G176+G206+G236+G251+#REF!</f>
        <v>#REF!</v>
      </c>
      <c r="H15" s="37" t="e">
        <f>G15/F15</f>
        <v>#REF!</v>
      </c>
      <c r="I15" s="37"/>
      <c r="J15" s="37"/>
      <c r="K15" s="203"/>
      <c r="L15" s="38" t="e">
        <f>K15/#REF!</f>
        <v>#REF!</v>
      </c>
      <c r="M15" s="222"/>
      <c r="N15" s="206"/>
      <c r="O15" s="40"/>
      <c r="P15" s="40"/>
    </row>
    <row r="16" spans="2:16" s="159" customFormat="1" ht="14.25">
      <c r="B16" s="160" t="s">
        <v>5</v>
      </c>
      <c r="C16" s="160"/>
      <c r="D16" s="161"/>
      <c r="E16" s="161"/>
      <c r="F16" s="162">
        <f>F17</f>
        <v>794985.8</v>
      </c>
      <c r="G16" s="162" t="e">
        <f>G17</f>
        <v>#REF!</v>
      </c>
      <c r="H16" s="162" t="e">
        <f aca="true" t="shared" si="1" ref="H16:H71">G16/F16</f>
        <v>#REF!</v>
      </c>
      <c r="I16" s="162">
        <v>3483652</v>
      </c>
      <c r="J16" s="165" t="e">
        <f>#REF!/#REF!</f>
        <v>#REF!</v>
      </c>
      <c r="K16" s="204">
        <f>SUM(K18,K37,K39,K44,K46,K51)</f>
        <v>2922120</v>
      </c>
      <c r="L16" s="163" t="e">
        <f>K16/#REF!</f>
        <v>#REF!</v>
      </c>
      <c r="M16" s="223"/>
      <c r="N16" s="201">
        <f>SUM(N18,N37,N39,N44,N46,N51)</f>
        <v>3075290</v>
      </c>
      <c r="O16" s="164"/>
      <c r="P16" s="164"/>
    </row>
    <row r="17" spans="1:16" s="94" customFormat="1" ht="14.25">
      <c r="A17" s="96"/>
      <c r="B17" s="97"/>
      <c r="C17" s="97" t="s">
        <v>11</v>
      </c>
      <c r="D17" s="98"/>
      <c r="E17" s="98"/>
      <c r="F17" s="110">
        <f>F18+F46+F37+F39+F44+F51</f>
        <v>794985.8</v>
      </c>
      <c r="G17" s="110" t="e">
        <f>G18+G46+G37+G39+G44+G51</f>
        <v>#REF!</v>
      </c>
      <c r="H17" s="110" t="e">
        <f t="shared" si="1"/>
        <v>#REF!</v>
      </c>
      <c r="I17" s="110"/>
      <c r="J17" s="111" t="e">
        <f>#REF!/#REF!</f>
        <v>#REF!</v>
      </c>
      <c r="K17" s="185"/>
      <c r="L17" s="111" t="e">
        <f>K17/#REF!</f>
        <v>#REF!</v>
      </c>
      <c r="M17" s="224"/>
      <c r="N17" s="233"/>
      <c r="O17" s="95"/>
      <c r="P17" s="95"/>
    </row>
    <row r="18" spans="2:16" s="125" customFormat="1" ht="14.25">
      <c r="B18" s="119"/>
      <c r="C18" s="119"/>
      <c r="D18" s="118" t="s">
        <v>12</v>
      </c>
      <c r="E18" s="118"/>
      <c r="F18" s="139">
        <f>F19+F21+F22+F23+F24+F26+F29+F31+F35</f>
        <v>557985.8</v>
      </c>
      <c r="G18" s="139" t="e">
        <f>G19+G21+G22+G23+G24+G26+G29+G31+G35</f>
        <v>#REF!</v>
      </c>
      <c r="H18" s="139" t="e">
        <f t="shared" si="1"/>
        <v>#REF!</v>
      </c>
      <c r="I18" s="139">
        <v>2192486</v>
      </c>
      <c r="J18" s="140" t="e">
        <f>#REF!/#REF!</f>
        <v>#REF!</v>
      </c>
      <c r="K18" s="205">
        <f>SUM(K19:K35)</f>
        <v>2524710</v>
      </c>
      <c r="L18" s="124" t="e">
        <f>K18/#REF!</f>
        <v>#REF!</v>
      </c>
      <c r="M18" s="225"/>
      <c r="N18" s="202">
        <f>SUM(N19:N35)</f>
        <v>2513767</v>
      </c>
      <c r="O18" s="126"/>
      <c r="P18" s="126"/>
    </row>
    <row r="19" spans="1:16" s="32" customFormat="1" ht="14.25">
      <c r="A19" s="45">
        <v>11</v>
      </c>
      <c r="B19" s="46"/>
      <c r="C19" s="46"/>
      <c r="D19" s="47">
        <v>3111</v>
      </c>
      <c r="E19" s="48" t="s">
        <v>87</v>
      </c>
      <c r="F19" s="53">
        <v>299032.92</v>
      </c>
      <c r="G19" s="53">
        <f>SUM(G20:G20)</f>
        <v>229244.26</v>
      </c>
      <c r="H19" s="54">
        <f t="shared" si="1"/>
        <v>0.7666188057154377</v>
      </c>
      <c r="I19" s="54">
        <v>658660</v>
      </c>
      <c r="J19" s="31" t="e">
        <f>(#REF!+#REF!+#REF!)/#REF!</f>
        <v>#REF!</v>
      </c>
      <c r="K19" s="196">
        <v>720000</v>
      </c>
      <c r="L19" s="31" t="e">
        <f>K19/#REF!</f>
        <v>#REF!</v>
      </c>
      <c r="M19" s="221"/>
      <c r="N19" s="196">
        <v>718661</v>
      </c>
      <c r="O19" s="33"/>
      <c r="P19" s="33"/>
    </row>
    <row r="20" spans="1:16" s="32" customFormat="1" ht="14.25">
      <c r="A20" s="45">
        <v>11</v>
      </c>
      <c r="B20" s="46"/>
      <c r="C20" s="46"/>
      <c r="D20" s="47">
        <v>3111</v>
      </c>
      <c r="E20" s="112" t="s">
        <v>88</v>
      </c>
      <c r="F20" s="113"/>
      <c r="G20" s="113">
        <v>229244.26</v>
      </c>
      <c r="H20" s="114"/>
      <c r="I20" s="114">
        <v>686180</v>
      </c>
      <c r="J20" s="31" t="e">
        <f>(#REF!+#REF!+#REF!+#REF!)/#REF!</f>
        <v>#REF!</v>
      </c>
      <c r="K20" s="196">
        <v>859000</v>
      </c>
      <c r="L20" s="31" t="e">
        <f>K20/#REF!</f>
        <v>#REF!</v>
      </c>
      <c r="M20" s="221"/>
      <c r="N20" s="196">
        <v>870422</v>
      </c>
      <c r="O20" s="33"/>
      <c r="P20" s="33"/>
    </row>
    <row r="21" spans="1:16" s="32" customFormat="1" ht="14.25">
      <c r="A21" s="45">
        <v>11</v>
      </c>
      <c r="B21" s="46"/>
      <c r="C21" s="46"/>
      <c r="D21" s="47">
        <v>3121</v>
      </c>
      <c r="E21" s="48" t="s">
        <v>89</v>
      </c>
      <c r="F21" s="53">
        <v>0</v>
      </c>
      <c r="G21" s="53">
        <v>0</v>
      </c>
      <c r="H21" s="55" t="s">
        <v>14</v>
      </c>
      <c r="I21" s="55">
        <v>28750</v>
      </c>
      <c r="J21" s="32">
        <v>1.14</v>
      </c>
      <c r="K21" s="196">
        <v>30610</v>
      </c>
      <c r="M21" s="221"/>
      <c r="N21" s="196">
        <v>53710</v>
      </c>
      <c r="O21" s="33"/>
      <c r="P21" s="33"/>
    </row>
    <row r="22" spans="1:16" s="32" customFormat="1" ht="14.25">
      <c r="A22" s="45">
        <v>11</v>
      </c>
      <c r="B22" s="46"/>
      <c r="C22" s="46"/>
      <c r="D22" s="47">
        <v>3133</v>
      </c>
      <c r="E22" s="48" t="s">
        <v>15</v>
      </c>
      <c r="F22" s="53">
        <v>45452.88</v>
      </c>
      <c r="G22" s="53" t="e">
        <f>SUM(#REF!)</f>
        <v>#REF!</v>
      </c>
      <c r="H22" s="54" t="e">
        <f t="shared" si="1"/>
        <v>#REF!</v>
      </c>
      <c r="I22" s="54">
        <v>109000</v>
      </c>
      <c r="J22" s="32">
        <v>1.04</v>
      </c>
      <c r="K22" s="196">
        <v>147000</v>
      </c>
      <c r="M22" s="221"/>
      <c r="N22" s="196">
        <v>144528</v>
      </c>
      <c r="O22" s="33"/>
      <c r="P22" s="33"/>
    </row>
    <row r="23" spans="1:16" s="39" customFormat="1" ht="20.25">
      <c r="A23" s="51">
        <v>11</v>
      </c>
      <c r="B23" s="52"/>
      <c r="C23" s="52"/>
      <c r="D23" s="47">
        <v>3212</v>
      </c>
      <c r="E23" s="48" t="s">
        <v>189</v>
      </c>
      <c r="F23" s="53">
        <v>36500</v>
      </c>
      <c r="G23" s="53">
        <v>36500</v>
      </c>
      <c r="H23" s="54">
        <f t="shared" si="1"/>
        <v>1</v>
      </c>
      <c r="I23" s="54">
        <v>94500</v>
      </c>
      <c r="J23" s="39">
        <v>1</v>
      </c>
      <c r="K23" s="206">
        <v>50500</v>
      </c>
      <c r="M23" s="222"/>
      <c r="N23" s="206">
        <v>57591</v>
      </c>
      <c r="O23" s="33"/>
      <c r="P23" s="33"/>
    </row>
    <row r="24" spans="1:16" s="39" customFormat="1" ht="14.25">
      <c r="A24" s="51">
        <v>11</v>
      </c>
      <c r="B24" s="52"/>
      <c r="C24" s="52"/>
      <c r="D24" s="47">
        <v>3221</v>
      </c>
      <c r="E24" s="48" t="s">
        <v>128</v>
      </c>
      <c r="F24" s="53">
        <v>60000</v>
      </c>
      <c r="G24" s="53">
        <v>60000</v>
      </c>
      <c r="H24" s="54">
        <f t="shared" si="1"/>
        <v>1</v>
      </c>
      <c r="I24" s="54">
        <v>24000</v>
      </c>
      <c r="J24" s="57">
        <v>1.06</v>
      </c>
      <c r="K24" s="206">
        <v>28900</v>
      </c>
      <c r="L24" s="31"/>
      <c r="M24" s="222"/>
      <c r="N24" s="206">
        <v>31808</v>
      </c>
      <c r="O24" s="33"/>
      <c r="P24" s="33"/>
    </row>
    <row r="25" spans="1:16" s="32" customFormat="1" ht="14.25">
      <c r="A25" s="45">
        <v>11</v>
      </c>
      <c r="B25" s="46"/>
      <c r="C25" s="46"/>
      <c r="D25" s="47">
        <v>3239</v>
      </c>
      <c r="E25" s="48" t="s">
        <v>182</v>
      </c>
      <c r="F25" s="53"/>
      <c r="G25" s="53"/>
      <c r="H25" s="54"/>
      <c r="I25" s="54">
        <v>93500</v>
      </c>
      <c r="J25" s="31">
        <v>1</v>
      </c>
      <c r="K25" s="196">
        <v>66000</v>
      </c>
      <c r="L25" s="31"/>
      <c r="M25" s="221"/>
      <c r="N25" s="196">
        <v>73651</v>
      </c>
      <c r="O25" s="33"/>
      <c r="P25" s="33"/>
    </row>
    <row r="26" spans="1:16" s="32" customFormat="1" ht="14.25">
      <c r="A26" s="45">
        <v>11</v>
      </c>
      <c r="B26" s="46"/>
      <c r="C26" s="46"/>
      <c r="D26" s="47">
        <v>3231</v>
      </c>
      <c r="E26" s="48" t="s">
        <v>203</v>
      </c>
      <c r="F26" s="115">
        <v>70000</v>
      </c>
      <c r="G26" s="115">
        <v>60000</v>
      </c>
      <c r="H26" s="54">
        <f t="shared" si="1"/>
        <v>0.8571428571428571</v>
      </c>
      <c r="I26" s="54">
        <v>72500</v>
      </c>
      <c r="J26" s="31">
        <v>1</v>
      </c>
      <c r="K26" s="196">
        <v>68900</v>
      </c>
      <c r="L26" s="31"/>
      <c r="M26" s="221"/>
      <c r="N26" s="196">
        <v>70538</v>
      </c>
      <c r="O26" s="33"/>
      <c r="P26" s="33"/>
    </row>
    <row r="27" spans="1:16" s="32" customFormat="1" ht="14.25">
      <c r="A27" s="45"/>
      <c r="B27" s="46"/>
      <c r="C27" s="46"/>
      <c r="D27" s="47">
        <v>3235</v>
      </c>
      <c r="E27" s="48" t="s">
        <v>194</v>
      </c>
      <c r="F27" s="115"/>
      <c r="G27" s="115"/>
      <c r="H27" s="54"/>
      <c r="I27" s="54">
        <v>38276</v>
      </c>
      <c r="J27" s="31"/>
      <c r="K27" s="196">
        <v>30000</v>
      </c>
      <c r="L27" s="31"/>
      <c r="M27" s="221"/>
      <c r="N27" s="196">
        <v>30000</v>
      </c>
      <c r="O27" s="33"/>
      <c r="P27" s="33"/>
    </row>
    <row r="28" spans="1:16" s="32" customFormat="1" ht="14.25">
      <c r="A28" s="45">
        <v>11</v>
      </c>
      <c r="B28" s="46"/>
      <c r="C28" s="46"/>
      <c r="D28" s="47">
        <v>3434</v>
      </c>
      <c r="E28" s="48" t="s">
        <v>169</v>
      </c>
      <c r="F28" s="115"/>
      <c r="G28" s="115"/>
      <c r="H28" s="54"/>
      <c r="I28" s="54">
        <v>26800</v>
      </c>
      <c r="J28" s="31">
        <v>1</v>
      </c>
      <c r="K28" s="196"/>
      <c r="L28" s="31"/>
      <c r="M28" s="221"/>
      <c r="N28" s="196"/>
      <c r="O28" s="33"/>
      <c r="P28" s="33"/>
    </row>
    <row r="29" spans="1:16" s="32" customFormat="1" ht="14.25">
      <c r="A29" s="45">
        <v>11</v>
      </c>
      <c r="B29" s="46"/>
      <c r="C29" s="46"/>
      <c r="D29" s="47">
        <v>3299</v>
      </c>
      <c r="E29" s="48" t="s">
        <v>8</v>
      </c>
      <c r="F29" s="116">
        <v>40000</v>
      </c>
      <c r="G29" s="116">
        <v>30000</v>
      </c>
      <c r="H29" s="54">
        <f t="shared" si="1"/>
        <v>0.75</v>
      </c>
      <c r="I29" s="54">
        <v>21190</v>
      </c>
      <c r="J29" s="31">
        <v>1</v>
      </c>
      <c r="K29" s="196">
        <v>50000</v>
      </c>
      <c r="L29" s="31"/>
      <c r="M29" s="221"/>
      <c r="N29" s="196">
        <v>75989</v>
      </c>
      <c r="O29" s="33"/>
      <c r="P29" s="33"/>
    </row>
    <row r="30" spans="1:16" s="32" customFormat="1" ht="14.25">
      <c r="A30" s="45">
        <v>11</v>
      </c>
      <c r="B30" s="46"/>
      <c r="C30" s="46"/>
      <c r="D30" s="47">
        <v>3433</v>
      </c>
      <c r="E30" s="48" t="s">
        <v>220</v>
      </c>
      <c r="F30" s="116"/>
      <c r="G30" s="116"/>
      <c r="H30" s="54"/>
      <c r="I30" s="54">
        <v>77000</v>
      </c>
      <c r="J30" s="31"/>
      <c r="K30" s="196">
        <v>15500</v>
      </c>
      <c r="L30" s="31"/>
      <c r="M30" s="221"/>
      <c r="N30" s="196">
        <v>15558</v>
      </c>
      <c r="O30" s="33"/>
      <c r="P30" s="33"/>
    </row>
    <row r="31" spans="1:16" s="32" customFormat="1" ht="20.25">
      <c r="A31" s="45">
        <v>11</v>
      </c>
      <c r="B31" s="46"/>
      <c r="C31" s="46"/>
      <c r="D31" s="47">
        <v>3434</v>
      </c>
      <c r="E31" s="48" t="s">
        <v>227</v>
      </c>
      <c r="F31" s="117">
        <v>3000</v>
      </c>
      <c r="G31" s="117">
        <v>3000</v>
      </c>
      <c r="H31" s="54">
        <f t="shared" si="1"/>
        <v>1</v>
      </c>
      <c r="I31" s="54">
        <v>67000</v>
      </c>
      <c r="J31" s="31"/>
      <c r="K31" s="186">
        <v>362200</v>
      </c>
      <c r="L31" s="61"/>
      <c r="M31" s="221"/>
      <c r="N31" s="196">
        <v>355207</v>
      </c>
      <c r="O31" s="33"/>
      <c r="P31" s="33"/>
    </row>
    <row r="32" spans="1:16" s="32" customFormat="1" ht="14.25">
      <c r="A32" s="45">
        <v>11</v>
      </c>
      <c r="B32" s="46"/>
      <c r="C32" s="46"/>
      <c r="D32" s="47">
        <v>3292</v>
      </c>
      <c r="E32" s="48" t="s">
        <v>90</v>
      </c>
      <c r="F32" s="117"/>
      <c r="G32" s="117"/>
      <c r="H32" s="54"/>
      <c r="I32" s="54">
        <v>17700</v>
      </c>
      <c r="J32" s="31">
        <v>1.25</v>
      </c>
      <c r="K32" s="186">
        <v>3000</v>
      </c>
      <c r="L32" s="61"/>
      <c r="M32" s="221"/>
      <c r="N32" s="196">
        <v>3000</v>
      </c>
      <c r="O32" s="33"/>
      <c r="P32" s="33"/>
    </row>
    <row r="33" spans="1:16" s="32" customFormat="1" ht="14.25">
      <c r="A33" s="45">
        <v>11</v>
      </c>
      <c r="B33" s="46"/>
      <c r="C33" s="46"/>
      <c r="D33" s="47">
        <v>3294</v>
      </c>
      <c r="E33" s="48" t="s">
        <v>215</v>
      </c>
      <c r="F33" s="117"/>
      <c r="G33" s="117"/>
      <c r="H33" s="54"/>
      <c r="I33" s="54"/>
      <c r="J33" s="31"/>
      <c r="K33" s="186">
        <v>13100</v>
      </c>
      <c r="L33" s="61"/>
      <c r="M33" s="221"/>
      <c r="N33" s="196">
        <v>13104</v>
      </c>
      <c r="O33" s="33"/>
      <c r="P33" s="33"/>
    </row>
    <row r="34" spans="1:16" s="32" customFormat="1" ht="14.25" customHeight="1">
      <c r="A34" s="45">
        <v>11</v>
      </c>
      <c r="B34" s="46"/>
      <c r="C34" s="46"/>
      <c r="D34" s="47">
        <v>544</v>
      </c>
      <c r="E34" s="48" t="s">
        <v>196</v>
      </c>
      <c r="F34" s="117"/>
      <c r="G34" s="117"/>
      <c r="H34" s="54"/>
      <c r="I34" s="54"/>
      <c r="J34" s="31">
        <v>2</v>
      </c>
      <c r="K34" s="186"/>
      <c r="L34" s="61"/>
      <c r="M34" s="221"/>
      <c r="N34" s="196"/>
      <c r="O34" s="33"/>
      <c r="P34" s="33"/>
    </row>
    <row r="35" spans="1:16" s="39" customFormat="1" ht="14.25" hidden="1">
      <c r="A35" s="51">
        <v>11</v>
      </c>
      <c r="B35" s="52"/>
      <c r="C35" s="52"/>
      <c r="D35" s="47">
        <v>385</v>
      </c>
      <c r="E35" s="48" t="s">
        <v>91</v>
      </c>
      <c r="F35" s="60">
        <v>4000</v>
      </c>
      <c r="G35" s="60">
        <v>4000</v>
      </c>
      <c r="H35" s="54">
        <f t="shared" si="1"/>
        <v>1</v>
      </c>
      <c r="I35" s="54">
        <v>60000</v>
      </c>
      <c r="J35" s="31">
        <v>1</v>
      </c>
      <c r="K35" s="186">
        <v>80000</v>
      </c>
      <c r="L35" s="61"/>
      <c r="M35" s="222"/>
      <c r="N35" s="206"/>
      <c r="O35" s="40"/>
      <c r="P35" s="40"/>
    </row>
    <row r="36" spans="1:16" s="39" customFormat="1" ht="1.5" customHeight="1" hidden="1">
      <c r="A36" s="51">
        <v>11</v>
      </c>
      <c r="B36" s="52"/>
      <c r="C36" s="52"/>
      <c r="D36" s="47">
        <v>544</v>
      </c>
      <c r="E36" s="48" t="s">
        <v>92</v>
      </c>
      <c r="F36" s="60"/>
      <c r="G36" s="60"/>
      <c r="H36" s="54"/>
      <c r="I36" s="54"/>
      <c r="J36" s="31"/>
      <c r="K36" s="186"/>
      <c r="L36" s="61"/>
      <c r="M36" s="222"/>
      <c r="N36" s="206"/>
      <c r="O36" s="40"/>
      <c r="P36" s="40"/>
    </row>
    <row r="37" spans="2:16" s="125" customFormat="1" ht="14.25">
      <c r="B37" s="119"/>
      <c r="C37" s="119"/>
      <c r="D37" s="118" t="s">
        <v>207</v>
      </c>
      <c r="E37" s="118"/>
      <c r="F37" s="139">
        <f>SUM(F38)</f>
        <v>7000</v>
      </c>
      <c r="G37" s="139">
        <f>SUM(G38)</f>
        <v>7000</v>
      </c>
      <c r="H37" s="122">
        <f t="shared" si="1"/>
        <v>1</v>
      </c>
      <c r="I37" s="122">
        <v>1600</v>
      </c>
      <c r="J37" s="124" t="e">
        <f>#REF!/#REF!</f>
        <v>#REF!</v>
      </c>
      <c r="K37" s="202">
        <f>K38</f>
        <v>8750</v>
      </c>
      <c r="L37" s="124" t="e">
        <f>K37/#REF!</f>
        <v>#REF!</v>
      </c>
      <c r="M37" s="225"/>
      <c r="N37" s="202">
        <f>N38</f>
        <v>8626</v>
      </c>
      <c r="O37" s="126"/>
      <c r="P37" s="126"/>
    </row>
    <row r="38" spans="1:16" s="39" customFormat="1" ht="14.25">
      <c r="A38" s="51">
        <v>11</v>
      </c>
      <c r="B38" s="52"/>
      <c r="C38" s="52"/>
      <c r="D38" s="47">
        <v>3213</v>
      </c>
      <c r="E38" s="48" t="s">
        <v>16</v>
      </c>
      <c r="F38" s="60">
        <v>7000</v>
      </c>
      <c r="G38" s="60">
        <v>7000</v>
      </c>
      <c r="H38" s="54">
        <f t="shared" si="1"/>
        <v>1</v>
      </c>
      <c r="I38" s="54">
        <v>1600</v>
      </c>
      <c r="J38" s="31" t="e">
        <f>#REF!/#REF!</f>
        <v>#REF!</v>
      </c>
      <c r="K38" s="187">
        <v>8750</v>
      </c>
      <c r="L38" s="31" t="e">
        <f>K38/#REF!</f>
        <v>#REF!</v>
      </c>
      <c r="M38" s="221"/>
      <c r="N38" s="196">
        <v>8626</v>
      </c>
      <c r="O38" s="40"/>
      <c r="P38" s="40"/>
    </row>
    <row r="39" spans="2:16" s="125" customFormat="1" ht="14.25">
      <c r="B39" s="119"/>
      <c r="C39" s="119"/>
      <c r="D39" s="118" t="s">
        <v>21</v>
      </c>
      <c r="E39" s="118"/>
      <c r="F39" s="139">
        <f>SUM(F40)</f>
        <v>100000</v>
      </c>
      <c r="G39" s="139">
        <f>SUM(G40)</f>
        <v>110000</v>
      </c>
      <c r="H39" s="122">
        <f t="shared" si="1"/>
        <v>1.1</v>
      </c>
      <c r="I39" s="122">
        <v>814272</v>
      </c>
      <c r="J39" s="124" t="e">
        <f>#REF!/#REF!</f>
        <v>#REF!</v>
      </c>
      <c r="K39" s="202">
        <f>SUM(K40:K43)</f>
        <v>315660</v>
      </c>
      <c r="L39" s="124" t="e">
        <f>K39/#REF!</f>
        <v>#REF!</v>
      </c>
      <c r="M39" s="225"/>
      <c r="N39" s="202">
        <f>SUM(N40:N43)</f>
        <v>476868</v>
      </c>
      <c r="O39" s="126"/>
      <c r="P39" s="126"/>
    </row>
    <row r="40" spans="1:16" s="39" customFormat="1" ht="14.25">
      <c r="A40" s="51">
        <v>11</v>
      </c>
      <c r="B40" s="52">
        <v>42</v>
      </c>
      <c r="C40" s="52"/>
      <c r="D40" s="47">
        <v>3237</v>
      </c>
      <c r="E40" s="48" t="s">
        <v>93</v>
      </c>
      <c r="F40" s="60">
        <v>100000</v>
      </c>
      <c r="G40" s="60">
        <v>110000</v>
      </c>
      <c r="H40" s="54">
        <f t="shared" si="1"/>
        <v>1.1</v>
      </c>
      <c r="I40" s="54">
        <v>284325</v>
      </c>
      <c r="J40" s="31" t="e">
        <f>#REF!/#REF!</f>
        <v>#REF!</v>
      </c>
      <c r="K40" s="188">
        <v>111100</v>
      </c>
      <c r="L40" s="31" t="e">
        <f>K40/#REF!</f>
        <v>#REF!</v>
      </c>
      <c r="M40" s="222"/>
      <c r="N40" s="206">
        <v>278989</v>
      </c>
      <c r="O40" s="40"/>
      <c r="P40" s="40"/>
    </row>
    <row r="41" spans="1:16" s="39" customFormat="1" ht="14.25">
      <c r="A41" s="51">
        <v>11</v>
      </c>
      <c r="B41" s="52"/>
      <c r="C41" s="52"/>
      <c r="D41" s="47">
        <v>3237</v>
      </c>
      <c r="E41" s="48" t="s">
        <v>94</v>
      </c>
      <c r="F41" s="60"/>
      <c r="G41" s="60"/>
      <c r="H41" s="54"/>
      <c r="I41" s="54">
        <v>258600</v>
      </c>
      <c r="J41" s="31" t="e">
        <f>#REF!/#REF!</f>
        <v>#REF!</v>
      </c>
      <c r="K41" s="188">
        <v>71210</v>
      </c>
      <c r="L41" s="31"/>
      <c r="M41" s="222"/>
      <c r="N41" s="206">
        <v>71210</v>
      </c>
      <c r="O41" s="40"/>
      <c r="P41" s="40"/>
    </row>
    <row r="42" spans="1:16" s="39" customFormat="1" ht="14.25">
      <c r="A42" s="51"/>
      <c r="B42" s="52"/>
      <c r="C42" s="52"/>
      <c r="D42" s="47">
        <v>3237</v>
      </c>
      <c r="E42" s="48" t="s">
        <v>211</v>
      </c>
      <c r="F42" s="60"/>
      <c r="G42" s="60"/>
      <c r="H42" s="54"/>
      <c r="I42" s="54">
        <v>177347</v>
      </c>
      <c r="J42" s="31">
        <v>1</v>
      </c>
      <c r="K42" s="188">
        <v>102250</v>
      </c>
      <c r="L42" s="31"/>
      <c r="M42" s="222"/>
      <c r="N42" s="206">
        <v>90997</v>
      </c>
      <c r="O42" s="40"/>
      <c r="P42" s="40"/>
    </row>
    <row r="43" spans="1:16" s="39" customFormat="1" ht="14.25">
      <c r="A43" s="51">
        <v>11</v>
      </c>
      <c r="B43" s="52"/>
      <c r="C43" s="52"/>
      <c r="D43" s="47">
        <v>3237</v>
      </c>
      <c r="E43" s="48" t="s">
        <v>103</v>
      </c>
      <c r="F43" s="60"/>
      <c r="G43" s="60"/>
      <c r="H43" s="54"/>
      <c r="I43" s="54">
        <v>97000</v>
      </c>
      <c r="J43" s="31" t="e">
        <f>#REF!/#REF!</f>
        <v>#REF!</v>
      </c>
      <c r="K43" s="188">
        <v>31100</v>
      </c>
      <c r="L43" s="31"/>
      <c r="M43" s="222"/>
      <c r="N43" s="206">
        <v>35672</v>
      </c>
      <c r="O43" s="40"/>
      <c r="P43" s="40"/>
    </row>
    <row r="44" spans="2:16" s="125" customFormat="1" ht="14.25">
      <c r="B44" s="119"/>
      <c r="C44" s="119"/>
      <c r="D44" s="118" t="s">
        <v>22</v>
      </c>
      <c r="E44" s="118"/>
      <c r="F44" s="139">
        <f>SUM(F45)</f>
        <v>30000</v>
      </c>
      <c r="G44" s="139">
        <f>SUM(G45)</f>
        <v>30000</v>
      </c>
      <c r="H44" s="122">
        <f t="shared" si="1"/>
        <v>1</v>
      </c>
      <c r="I44" s="122">
        <v>33644</v>
      </c>
      <c r="J44" s="124" t="e">
        <f>#REF!/#REF!</f>
        <v>#REF!</v>
      </c>
      <c r="K44" s="202">
        <f>K45</f>
        <v>24600</v>
      </c>
      <c r="L44" s="124" t="e">
        <f>K44/#REF!</f>
        <v>#REF!</v>
      </c>
      <c r="M44" s="225"/>
      <c r="N44" s="202">
        <f>N45</f>
        <v>25654</v>
      </c>
      <c r="O44" s="126"/>
      <c r="P44" s="126"/>
    </row>
    <row r="45" spans="1:16" s="39" customFormat="1" ht="14.25">
      <c r="A45" s="51">
        <v>11</v>
      </c>
      <c r="B45" s="52"/>
      <c r="C45" s="52"/>
      <c r="D45" s="47">
        <v>3293</v>
      </c>
      <c r="E45" s="48" t="s">
        <v>167</v>
      </c>
      <c r="F45" s="60">
        <v>30000</v>
      </c>
      <c r="G45" s="60">
        <v>30000</v>
      </c>
      <c r="H45" s="54">
        <f t="shared" si="1"/>
        <v>1</v>
      </c>
      <c r="I45" s="54">
        <v>33644</v>
      </c>
      <c r="J45" s="31" t="e">
        <f>#REF!/#REF!</f>
        <v>#REF!</v>
      </c>
      <c r="K45" s="188">
        <v>24600</v>
      </c>
      <c r="L45" s="31" t="e">
        <f>K45/#REF!</f>
        <v>#REF!</v>
      </c>
      <c r="M45" s="222"/>
      <c r="N45" s="206">
        <v>25654</v>
      </c>
      <c r="O45" s="40"/>
      <c r="P45" s="40"/>
    </row>
    <row r="46" spans="2:16" s="125" customFormat="1" ht="14.25">
      <c r="B46" s="119"/>
      <c r="C46" s="119"/>
      <c r="D46" s="134" t="s">
        <v>23</v>
      </c>
      <c r="E46" s="134"/>
      <c r="F46" s="135">
        <f>SUM(F47:F47)</f>
        <v>0</v>
      </c>
      <c r="G46" s="135">
        <f>SUM(G47:G47)</f>
        <v>0</v>
      </c>
      <c r="H46" s="138" t="s">
        <v>14</v>
      </c>
      <c r="I46" s="138">
        <v>44650</v>
      </c>
      <c r="J46" s="137" t="s">
        <v>14</v>
      </c>
      <c r="K46" s="207">
        <f>SUM(K47:K48)</f>
        <v>48400</v>
      </c>
      <c r="L46" s="137" t="s">
        <v>14</v>
      </c>
      <c r="M46" s="225"/>
      <c r="N46" s="202">
        <f>SUM(N47:N48)</f>
        <v>50375</v>
      </c>
      <c r="O46" s="126"/>
      <c r="P46" s="126"/>
    </row>
    <row r="47" spans="1:16" s="39" customFormat="1" ht="21.75" customHeight="1">
      <c r="A47" s="32">
        <v>11</v>
      </c>
      <c r="B47" s="46"/>
      <c r="C47" s="46"/>
      <c r="D47" s="47">
        <v>4221</v>
      </c>
      <c r="E47" s="48" t="s">
        <v>95</v>
      </c>
      <c r="F47" s="64">
        <v>0</v>
      </c>
      <c r="G47" s="64">
        <v>0</v>
      </c>
      <c r="H47" s="79" t="s">
        <v>14</v>
      </c>
      <c r="I47" s="79">
        <v>44650</v>
      </c>
      <c r="J47" s="65">
        <v>1</v>
      </c>
      <c r="K47" s="196">
        <v>18000</v>
      </c>
      <c r="L47" s="65" t="s">
        <v>14</v>
      </c>
      <c r="M47" s="222"/>
      <c r="N47" s="206">
        <v>20000</v>
      </c>
      <c r="O47" s="40"/>
      <c r="P47" s="40"/>
    </row>
    <row r="48" spans="1:16" s="39" customFormat="1" ht="21.75" customHeight="1">
      <c r="A48" s="32"/>
      <c r="B48" s="46"/>
      <c r="C48" s="46"/>
      <c r="D48" s="47">
        <v>422</v>
      </c>
      <c r="E48" s="48" t="s">
        <v>210</v>
      </c>
      <c r="F48" s="64"/>
      <c r="G48" s="64"/>
      <c r="H48" s="79"/>
      <c r="I48" s="79"/>
      <c r="J48" s="65"/>
      <c r="K48" s="196">
        <v>30400</v>
      </c>
      <c r="L48" s="65"/>
      <c r="M48" s="222"/>
      <c r="N48" s="206">
        <v>30375</v>
      </c>
      <c r="O48" s="40"/>
      <c r="P48" s="40"/>
    </row>
    <row r="49" spans="1:16" s="39" customFormat="1" ht="0.75" customHeight="1">
      <c r="A49" s="32">
        <v>11</v>
      </c>
      <c r="B49" s="46"/>
      <c r="C49" s="46"/>
      <c r="D49" s="47">
        <v>4225</v>
      </c>
      <c r="E49" s="48" t="s">
        <v>165</v>
      </c>
      <c r="F49" s="64"/>
      <c r="G49" s="64"/>
      <c r="H49" s="79"/>
      <c r="I49" s="79"/>
      <c r="J49" s="65"/>
      <c r="K49" s="196"/>
      <c r="L49" s="65"/>
      <c r="M49" s="222"/>
      <c r="N49" s="206"/>
      <c r="O49" s="40"/>
      <c r="P49" s="40"/>
    </row>
    <row r="50" spans="1:16" s="39" customFormat="1" ht="0.75" customHeight="1">
      <c r="A50" s="32"/>
      <c r="B50" s="46"/>
      <c r="C50" s="46"/>
      <c r="D50" s="47"/>
      <c r="E50" s="48"/>
      <c r="F50" s="64"/>
      <c r="G50" s="64"/>
      <c r="H50" s="79"/>
      <c r="I50" s="79"/>
      <c r="J50" s="65"/>
      <c r="K50" s="196"/>
      <c r="L50" s="65"/>
      <c r="M50" s="222"/>
      <c r="N50" s="206"/>
      <c r="O50" s="40"/>
      <c r="P50" s="40"/>
    </row>
    <row r="51" spans="2:16" s="125" customFormat="1" ht="10.5" customHeight="1">
      <c r="B51" s="119"/>
      <c r="C51" s="119"/>
      <c r="D51" s="134" t="s">
        <v>24</v>
      </c>
      <c r="E51" s="134"/>
      <c r="F51" s="135">
        <f>SUM(F52:F52)</f>
        <v>100000</v>
      </c>
      <c r="G51" s="135">
        <f>SUM(G52:G52)</f>
        <v>100000</v>
      </c>
      <c r="H51" s="136" t="s">
        <v>14</v>
      </c>
      <c r="I51" s="136">
        <v>69000</v>
      </c>
      <c r="J51" s="137" t="s">
        <v>14</v>
      </c>
      <c r="K51" s="207"/>
      <c r="L51" s="137" t="s">
        <v>14</v>
      </c>
      <c r="M51" s="225"/>
      <c r="N51" s="202"/>
      <c r="O51" s="126"/>
      <c r="P51" s="126"/>
    </row>
    <row r="52" spans="1:16" s="39" customFormat="1" ht="18" customHeight="1">
      <c r="A52" s="32">
        <v>11</v>
      </c>
      <c r="B52" s="46"/>
      <c r="C52" s="46"/>
      <c r="D52" s="47">
        <v>329</v>
      </c>
      <c r="E52" s="48" t="s">
        <v>191</v>
      </c>
      <c r="F52" s="64">
        <v>100000</v>
      </c>
      <c r="G52" s="64">
        <v>100000</v>
      </c>
      <c r="H52" s="55" t="s">
        <v>14</v>
      </c>
      <c r="I52" s="55">
        <v>69000</v>
      </c>
      <c r="J52" s="65"/>
      <c r="K52" s="196"/>
      <c r="L52" s="65" t="s">
        <v>14</v>
      </c>
      <c r="M52" s="222"/>
      <c r="N52" s="206"/>
      <c r="O52" s="40"/>
      <c r="P52" s="40"/>
    </row>
    <row r="53" spans="2:16" s="159" customFormat="1" ht="14.25">
      <c r="B53" s="160" t="s">
        <v>25</v>
      </c>
      <c r="C53" s="160"/>
      <c r="D53" s="161"/>
      <c r="E53" s="166"/>
      <c r="F53" s="167" t="e">
        <f>#REF!</f>
        <v>#REF!</v>
      </c>
      <c r="G53" s="167" t="e">
        <f>#REF!</f>
        <v>#REF!</v>
      </c>
      <c r="H53" s="168" t="e">
        <f t="shared" si="1"/>
        <v>#REF!</v>
      </c>
      <c r="I53" s="168">
        <v>96000</v>
      </c>
      <c r="J53" s="169" t="e">
        <f>#REF!/#REF!</f>
        <v>#REF!</v>
      </c>
      <c r="K53" s="208">
        <f>SUM(K54,K57,K59,K61)</f>
        <v>201000</v>
      </c>
      <c r="L53" s="170" t="e">
        <f>K53/#REF!</f>
        <v>#REF!</v>
      </c>
      <c r="M53" s="223"/>
      <c r="N53" s="201">
        <f>SUM(N54,N57,N61)</f>
        <v>201000</v>
      </c>
      <c r="O53" s="164"/>
      <c r="P53" s="164"/>
    </row>
    <row r="54" spans="2:16" s="125" customFormat="1" ht="14.25">
      <c r="B54" s="119"/>
      <c r="C54" s="119"/>
      <c r="D54" s="120" t="s">
        <v>26</v>
      </c>
      <c r="E54" s="120"/>
      <c r="F54" s="121">
        <f>SUM(F56:F56)</f>
        <v>125000</v>
      </c>
      <c r="G54" s="121">
        <f>SUM(G56:G56)</f>
        <v>125000</v>
      </c>
      <c r="H54" s="122">
        <f t="shared" si="1"/>
        <v>1</v>
      </c>
      <c r="I54" s="122">
        <v>70000</v>
      </c>
      <c r="J54" s="124" t="e">
        <f>#REF!/#REF!</f>
        <v>#REF!</v>
      </c>
      <c r="K54" s="202">
        <f>K55+K56</f>
        <v>178000</v>
      </c>
      <c r="L54" s="124" t="e">
        <f>K54/#REF!</f>
        <v>#REF!</v>
      </c>
      <c r="M54" s="225"/>
      <c r="N54" s="202">
        <f>SUM(N55:N56)</f>
        <v>178000</v>
      </c>
      <c r="O54" s="126"/>
      <c r="P54" s="126"/>
    </row>
    <row r="55" spans="1:16" s="152" customFormat="1" ht="14.25">
      <c r="A55" s="152">
        <v>11</v>
      </c>
      <c r="B55" s="153"/>
      <c r="C55" s="153"/>
      <c r="D55" s="154">
        <v>3811</v>
      </c>
      <c r="E55" s="154" t="s">
        <v>221</v>
      </c>
      <c r="F55" s="155"/>
      <c r="G55" s="155"/>
      <c r="H55" s="156"/>
      <c r="I55" s="156"/>
      <c r="J55" s="157"/>
      <c r="K55" s="209">
        <v>3000</v>
      </c>
      <c r="L55" s="157"/>
      <c r="M55" s="227"/>
      <c r="N55" s="209">
        <v>3000</v>
      </c>
      <c r="O55" s="158"/>
      <c r="P55" s="158"/>
    </row>
    <row r="56" spans="1:16" s="39" customFormat="1" ht="14.25">
      <c r="A56" s="51">
        <v>11</v>
      </c>
      <c r="B56" s="52"/>
      <c r="C56" s="52"/>
      <c r="D56" s="47">
        <v>3811</v>
      </c>
      <c r="E56" s="48" t="s">
        <v>28</v>
      </c>
      <c r="F56" s="60">
        <v>125000</v>
      </c>
      <c r="G56" s="60">
        <v>125000</v>
      </c>
      <c r="H56" s="54">
        <f t="shared" si="1"/>
        <v>1</v>
      </c>
      <c r="I56" s="54">
        <v>70000</v>
      </c>
      <c r="J56" s="31" t="e">
        <f>#REF!/#REF!</f>
        <v>#REF!</v>
      </c>
      <c r="K56" s="196">
        <v>175000</v>
      </c>
      <c r="L56" s="31" t="e">
        <f>K56/#REF!</f>
        <v>#REF!</v>
      </c>
      <c r="M56" s="222"/>
      <c r="N56" s="206">
        <v>175000</v>
      </c>
      <c r="O56" s="40"/>
      <c r="P56" s="40"/>
    </row>
    <row r="57" spans="1:16" s="125" customFormat="1" ht="14.25">
      <c r="A57" s="118"/>
      <c r="B57" s="119"/>
      <c r="C57" s="119"/>
      <c r="D57" s="120" t="s">
        <v>29</v>
      </c>
      <c r="E57" s="120"/>
      <c r="F57" s="121">
        <f>SUM(F58:F58)</f>
        <v>10000</v>
      </c>
      <c r="G57" s="121">
        <f>SUM(G58:G58)</f>
        <v>10000</v>
      </c>
      <c r="H57" s="122">
        <f t="shared" si="1"/>
        <v>1</v>
      </c>
      <c r="I57" s="122">
        <v>4000</v>
      </c>
      <c r="J57" s="124" t="e">
        <f>#REF!/#REF!</f>
        <v>#REF!</v>
      </c>
      <c r="K57" s="202"/>
      <c r="L57" s="124" t="e">
        <f>K57/#REF!</f>
        <v>#REF!</v>
      </c>
      <c r="M57" s="225"/>
      <c r="N57" s="202"/>
      <c r="O57" s="126"/>
      <c r="P57" s="126"/>
    </row>
    <row r="58" spans="1:16" s="39" customFormat="1" ht="14.25">
      <c r="A58" s="51">
        <v>11</v>
      </c>
      <c r="B58" s="52"/>
      <c r="C58" s="52"/>
      <c r="D58" s="47">
        <v>3811</v>
      </c>
      <c r="E58" s="48" t="s">
        <v>28</v>
      </c>
      <c r="F58" s="60">
        <v>10000</v>
      </c>
      <c r="G58" s="60">
        <v>10000</v>
      </c>
      <c r="H58" s="54">
        <f t="shared" si="1"/>
        <v>1</v>
      </c>
      <c r="I58" s="54">
        <v>4000</v>
      </c>
      <c r="J58" s="31" t="e">
        <f>#REF!/#REF!</f>
        <v>#REF!</v>
      </c>
      <c r="K58" s="196"/>
      <c r="L58" s="31" t="e">
        <f>K58/#REF!</f>
        <v>#REF!</v>
      </c>
      <c r="M58" s="222"/>
      <c r="N58" s="206"/>
      <c r="O58" s="40"/>
      <c r="P58" s="40"/>
    </row>
    <row r="59" spans="1:16" s="125" customFormat="1" ht="14.25">
      <c r="A59" s="118"/>
      <c r="B59" s="119"/>
      <c r="C59" s="119"/>
      <c r="D59" s="120" t="s">
        <v>30</v>
      </c>
      <c r="E59" s="120"/>
      <c r="F59" s="121">
        <f>SUM(F60:F60)</f>
        <v>20000</v>
      </c>
      <c r="G59" s="121">
        <f>SUM(G60:G60)</f>
        <v>20000</v>
      </c>
      <c r="H59" s="122">
        <f t="shared" si="1"/>
        <v>1</v>
      </c>
      <c r="I59" s="122"/>
      <c r="J59" s="124" t="e">
        <f>#REF!/#REF!</f>
        <v>#REF!</v>
      </c>
      <c r="K59" s="202"/>
      <c r="L59" s="124" t="e">
        <f>K59/#REF!</f>
        <v>#REF!</v>
      </c>
      <c r="M59" s="225"/>
      <c r="N59" s="202"/>
      <c r="O59" s="126"/>
      <c r="P59" s="126"/>
    </row>
    <row r="60" spans="1:16" s="39" customFormat="1" ht="14.25">
      <c r="A60" s="51">
        <v>11</v>
      </c>
      <c r="B60" s="52"/>
      <c r="C60" s="52"/>
      <c r="D60" s="47">
        <v>3811</v>
      </c>
      <c r="E60" s="48" t="s">
        <v>28</v>
      </c>
      <c r="F60" s="60">
        <v>20000</v>
      </c>
      <c r="G60" s="60">
        <v>20000</v>
      </c>
      <c r="H60" s="54">
        <f t="shared" si="1"/>
        <v>1</v>
      </c>
      <c r="I60" s="54"/>
      <c r="J60" s="31" t="e">
        <f>#REF!/#REF!</f>
        <v>#REF!</v>
      </c>
      <c r="K60" s="196"/>
      <c r="L60" s="31" t="e">
        <f>K60/#REF!</f>
        <v>#REF!</v>
      </c>
      <c r="M60" s="222"/>
      <c r="N60" s="206"/>
      <c r="O60" s="40"/>
      <c r="P60" s="40"/>
    </row>
    <row r="61" spans="1:16" s="125" customFormat="1" ht="14.25">
      <c r="A61" s="118"/>
      <c r="B61" s="119"/>
      <c r="C61" s="119"/>
      <c r="D61" s="120" t="s">
        <v>31</v>
      </c>
      <c r="E61" s="120"/>
      <c r="F61" s="121">
        <f>SUM(F62:F62)</f>
        <v>8000</v>
      </c>
      <c r="G61" s="121">
        <f>SUM(G62:G62)</f>
        <v>8000</v>
      </c>
      <c r="H61" s="122">
        <f t="shared" si="1"/>
        <v>1</v>
      </c>
      <c r="I61" s="122">
        <v>22000</v>
      </c>
      <c r="J61" s="124" t="e">
        <f>#REF!/#REF!</f>
        <v>#REF!</v>
      </c>
      <c r="K61" s="202">
        <v>23000</v>
      </c>
      <c r="L61" s="124" t="e">
        <f>K61/#REF!</f>
        <v>#REF!</v>
      </c>
      <c r="M61" s="225"/>
      <c r="N61" s="202">
        <f>N62</f>
        <v>23000</v>
      </c>
      <c r="O61" s="126"/>
      <c r="P61" s="126"/>
    </row>
    <row r="62" spans="1:16" s="39" customFormat="1" ht="14.25">
      <c r="A62" s="51">
        <v>11</v>
      </c>
      <c r="B62" s="52"/>
      <c r="C62" s="52"/>
      <c r="D62" s="47">
        <v>3811</v>
      </c>
      <c r="E62" s="48" t="s">
        <v>28</v>
      </c>
      <c r="F62" s="60">
        <v>8000</v>
      </c>
      <c r="G62" s="60">
        <v>8000</v>
      </c>
      <c r="H62" s="54">
        <f t="shared" si="1"/>
        <v>1</v>
      </c>
      <c r="I62" s="54">
        <v>22000</v>
      </c>
      <c r="J62" s="31" t="e">
        <f>#REF!/#REF!</f>
        <v>#REF!</v>
      </c>
      <c r="K62" s="196">
        <v>23000</v>
      </c>
      <c r="L62" s="31" t="e">
        <f>K62/#REF!</f>
        <v>#REF!</v>
      </c>
      <c r="M62" s="222"/>
      <c r="N62" s="206">
        <v>23000</v>
      </c>
      <c r="O62" s="40"/>
      <c r="P62" s="40"/>
    </row>
    <row r="63" spans="1:16" s="39" customFormat="1" ht="14.25" hidden="1">
      <c r="A63" s="43"/>
      <c r="B63" s="42"/>
      <c r="C63" s="42"/>
      <c r="D63" s="69" t="s">
        <v>32</v>
      </c>
      <c r="E63" s="69"/>
      <c r="F63" s="70">
        <f>SUM(F64:F64)</f>
        <v>3000</v>
      </c>
      <c r="G63" s="70">
        <f>SUM(G64:G64)</f>
        <v>3000</v>
      </c>
      <c r="H63" s="62">
        <f t="shared" si="1"/>
        <v>1</v>
      </c>
      <c r="I63" s="62"/>
      <c r="J63" s="63" t="e">
        <f>#REF!/#REF!</f>
        <v>#REF!</v>
      </c>
      <c r="K63" s="210"/>
      <c r="L63" s="44" t="e">
        <f>K63/#REF!</f>
        <v>#REF!</v>
      </c>
      <c r="M63" s="222"/>
      <c r="N63" s="206"/>
      <c r="O63" s="40"/>
      <c r="P63" s="40"/>
    </row>
    <row r="64" spans="1:16" s="39" customFormat="1" ht="14.25" hidden="1">
      <c r="A64" s="51">
        <v>11</v>
      </c>
      <c r="B64" s="52"/>
      <c r="C64" s="52"/>
      <c r="D64" s="47" t="s">
        <v>27</v>
      </c>
      <c r="E64" s="48" t="s">
        <v>28</v>
      </c>
      <c r="F64" s="60">
        <v>3000</v>
      </c>
      <c r="G64" s="60">
        <v>3000</v>
      </c>
      <c r="H64" s="54">
        <f t="shared" si="1"/>
        <v>1</v>
      </c>
      <c r="I64" s="54"/>
      <c r="J64" s="31" t="e">
        <f>#REF!/#REF!</f>
        <v>#REF!</v>
      </c>
      <c r="K64" s="196"/>
      <c r="L64" s="31" t="e">
        <f>K64/#REF!</f>
        <v>#REF!</v>
      </c>
      <c r="M64" s="222"/>
      <c r="N64" s="206"/>
      <c r="O64" s="40"/>
      <c r="P64" s="40"/>
    </row>
    <row r="65" spans="2:16" s="159" customFormat="1" ht="14.25">
      <c r="B65" s="160" t="s">
        <v>33</v>
      </c>
      <c r="C65" s="160"/>
      <c r="D65" s="161"/>
      <c r="E65" s="166"/>
      <c r="F65" s="167" t="e">
        <f>+F76+F81+F86+F95+F120+F111+F117+F132+F89+F67+F123+F128+#REF!</f>
        <v>#REF!</v>
      </c>
      <c r="G65" s="167" t="e">
        <f>+G76+G81+G86+G95+G120+G111+G117+G132+G89+G67+G123+G128+#REF!</f>
        <v>#REF!</v>
      </c>
      <c r="H65" s="167" t="e">
        <f>+H76+H81+H86+H95+H120+H111+H117+H132+H89+H67+H123</f>
        <v>#REF!</v>
      </c>
      <c r="I65" s="167">
        <v>7042020</v>
      </c>
      <c r="J65" s="167" t="e">
        <f>#REF!/#REF!</f>
        <v>#REF!</v>
      </c>
      <c r="K65" s="189">
        <f>SUM(K67,K76,K81,K89,K95,K111,K117,K120,K123,K128,K132)</f>
        <v>4979123</v>
      </c>
      <c r="L65" s="170" t="e">
        <f>K65/#REF!</f>
        <v>#REF!</v>
      </c>
      <c r="M65" s="223"/>
      <c r="N65" s="201">
        <f>SUM(N67,N76,N81,N89,N95,N111,N117,N120,N132)</f>
        <v>4978378</v>
      </c>
      <c r="O65" s="164"/>
      <c r="P65" s="164"/>
    </row>
    <row r="66" spans="1:16" s="94" customFormat="1" ht="14.25">
      <c r="A66" s="96"/>
      <c r="B66" s="97"/>
      <c r="C66" s="97" t="s">
        <v>34</v>
      </c>
      <c r="D66" s="98"/>
      <c r="E66" s="98"/>
      <c r="F66" s="99">
        <f>F67</f>
        <v>105000</v>
      </c>
      <c r="G66" s="99">
        <f>G67</f>
        <v>105000</v>
      </c>
      <c r="H66" s="100">
        <f t="shared" si="1"/>
        <v>1</v>
      </c>
      <c r="I66" s="100">
        <v>359000</v>
      </c>
      <c r="J66" s="101" t="e">
        <f>#REF!/#REF!</f>
        <v>#REF!</v>
      </c>
      <c r="K66" s="190"/>
      <c r="L66" s="102" t="e">
        <f>K66/#REF!</f>
        <v>#REF!</v>
      </c>
      <c r="M66" s="224"/>
      <c r="N66" s="233"/>
      <c r="O66" s="95"/>
      <c r="P66" s="95"/>
    </row>
    <row r="67" spans="2:16" s="125" customFormat="1" ht="14.25">
      <c r="B67" s="119"/>
      <c r="C67" s="119"/>
      <c r="D67" s="120" t="s">
        <v>35</v>
      </c>
      <c r="E67" s="120"/>
      <c r="F67" s="121">
        <f>SUM(F68:F72)</f>
        <v>105000</v>
      </c>
      <c r="G67" s="121">
        <f>SUM(G68:G72)</f>
        <v>105000</v>
      </c>
      <c r="H67" s="122">
        <f t="shared" si="1"/>
        <v>1</v>
      </c>
      <c r="I67" s="122">
        <v>359000</v>
      </c>
      <c r="J67" s="123" t="e">
        <f>#REF!/#REF!</f>
        <v>#REF!</v>
      </c>
      <c r="K67" s="202">
        <f>SUM(K68:K71)</f>
        <v>37863</v>
      </c>
      <c r="L67" s="124" t="e">
        <f>K67/#REF!</f>
        <v>#REF!</v>
      </c>
      <c r="M67" s="225"/>
      <c r="N67" s="202">
        <f>SUM(N68:N71)</f>
        <v>28397</v>
      </c>
      <c r="O67" s="126"/>
      <c r="P67" s="126"/>
    </row>
    <row r="68" spans="1:16" s="39" customFormat="1" ht="14.25">
      <c r="A68" s="51">
        <v>42</v>
      </c>
      <c r="B68" s="52"/>
      <c r="C68" s="52"/>
      <c r="D68" s="47">
        <v>3111</v>
      </c>
      <c r="E68" s="48" t="s">
        <v>36</v>
      </c>
      <c r="F68" s="53">
        <v>86805</v>
      </c>
      <c r="G68" s="53">
        <v>85324.23</v>
      </c>
      <c r="H68" s="54">
        <f t="shared" si="1"/>
        <v>0.9829414204250907</v>
      </c>
      <c r="I68" s="54">
        <v>307000</v>
      </c>
      <c r="J68" s="31" t="e">
        <f>#REF!/#REF!</f>
        <v>#REF!</v>
      </c>
      <c r="K68" s="211">
        <v>26000</v>
      </c>
      <c r="L68" s="31" t="e">
        <f>K68/#REF!</f>
        <v>#REF!</v>
      </c>
      <c r="M68" s="222"/>
      <c r="N68" s="206">
        <v>19500</v>
      </c>
      <c r="O68" s="40"/>
      <c r="P68" s="40"/>
    </row>
    <row r="69" spans="1:16" s="39" customFormat="1" ht="14.25" hidden="1">
      <c r="A69" s="51">
        <v>11</v>
      </c>
      <c r="B69" s="52"/>
      <c r="C69" s="52"/>
      <c r="D69" s="47">
        <v>312</v>
      </c>
      <c r="E69" s="48" t="s">
        <v>13</v>
      </c>
      <c r="F69" s="53">
        <v>5000</v>
      </c>
      <c r="G69" s="53">
        <v>5000</v>
      </c>
      <c r="H69" s="54">
        <f t="shared" si="1"/>
        <v>1</v>
      </c>
      <c r="I69" s="54"/>
      <c r="J69" s="31"/>
      <c r="K69" s="211"/>
      <c r="L69" s="31"/>
      <c r="M69" s="222"/>
      <c r="N69" s="206"/>
      <c r="O69" s="40"/>
      <c r="P69" s="40"/>
    </row>
    <row r="70" spans="1:16" s="39" customFormat="1" ht="0.75" customHeight="1" hidden="1">
      <c r="A70" s="51"/>
      <c r="B70" s="52"/>
      <c r="C70" s="52"/>
      <c r="D70" s="47"/>
      <c r="E70" s="48"/>
      <c r="F70" s="53"/>
      <c r="G70" s="53"/>
      <c r="H70" s="54"/>
      <c r="I70" s="54"/>
      <c r="J70" s="31"/>
      <c r="K70" s="211"/>
      <c r="L70" s="31"/>
      <c r="M70" s="222"/>
      <c r="N70" s="206"/>
      <c r="O70" s="40"/>
      <c r="P70" s="40"/>
    </row>
    <row r="71" spans="1:16" s="39" customFormat="1" ht="14.25">
      <c r="A71" s="51">
        <v>42</v>
      </c>
      <c r="B71" s="52"/>
      <c r="C71" s="52"/>
      <c r="D71" s="47">
        <v>3132</v>
      </c>
      <c r="E71" s="48" t="s">
        <v>37</v>
      </c>
      <c r="F71" s="53">
        <v>13195</v>
      </c>
      <c r="G71" s="53">
        <v>14675.77</v>
      </c>
      <c r="H71" s="54">
        <f t="shared" si="1"/>
        <v>1.1122220538082608</v>
      </c>
      <c r="I71" s="54">
        <v>52000</v>
      </c>
      <c r="J71" s="31">
        <v>1.02</v>
      </c>
      <c r="K71" s="211">
        <v>11863</v>
      </c>
      <c r="L71" s="31"/>
      <c r="M71" s="222"/>
      <c r="N71" s="206">
        <v>8897</v>
      </c>
      <c r="O71" s="40"/>
      <c r="P71" s="40"/>
    </row>
    <row r="72" spans="1:16" s="39" customFormat="1" ht="0.75" customHeight="1">
      <c r="A72" s="51">
        <v>42</v>
      </c>
      <c r="B72" s="52"/>
      <c r="C72" s="52"/>
      <c r="D72" s="47">
        <v>3211</v>
      </c>
      <c r="E72" s="48" t="s">
        <v>16</v>
      </c>
      <c r="F72" s="53"/>
      <c r="G72" s="53"/>
      <c r="H72" s="54"/>
      <c r="I72" s="54"/>
      <c r="J72" s="31"/>
      <c r="K72" s="211"/>
      <c r="L72" s="31"/>
      <c r="M72" s="222"/>
      <c r="N72" s="206"/>
      <c r="O72" s="40"/>
      <c r="P72" s="40"/>
    </row>
    <row r="73" spans="1:16" s="39" customFormat="1" ht="0.75" customHeight="1">
      <c r="A73" s="51"/>
      <c r="B73" s="52"/>
      <c r="C73" s="52"/>
      <c r="D73" s="47"/>
      <c r="E73" s="48"/>
      <c r="F73" s="53"/>
      <c r="G73" s="53"/>
      <c r="H73" s="54"/>
      <c r="I73" s="54"/>
      <c r="J73" s="31"/>
      <c r="K73" s="211"/>
      <c r="L73" s="31"/>
      <c r="M73" s="222"/>
      <c r="N73" s="206"/>
      <c r="O73" s="40"/>
      <c r="P73" s="40"/>
    </row>
    <row r="74" spans="1:16" s="39" customFormat="1" ht="0.75" customHeight="1">
      <c r="A74" s="51"/>
      <c r="B74" s="52"/>
      <c r="C74" s="52"/>
      <c r="D74" s="47"/>
      <c r="E74" s="48"/>
      <c r="F74" s="53"/>
      <c r="G74" s="53"/>
      <c r="H74" s="54"/>
      <c r="I74" s="54"/>
      <c r="J74" s="31"/>
      <c r="K74" s="211"/>
      <c r="L74" s="31"/>
      <c r="M74" s="222"/>
      <c r="N74" s="206"/>
      <c r="O74" s="40"/>
      <c r="P74" s="40"/>
    </row>
    <row r="75" spans="1:16" s="94" customFormat="1" ht="14.25">
      <c r="A75" s="96"/>
      <c r="B75" s="97"/>
      <c r="C75" s="97" t="s">
        <v>38</v>
      </c>
      <c r="D75" s="98"/>
      <c r="E75" s="98"/>
      <c r="F75" s="99" t="e">
        <f>F76+F81+#REF!</f>
        <v>#REF!</v>
      </c>
      <c r="G75" s="99" t="e">
        <f>+G76+G81+#REF!</f>
        <v>#REF!</v>
      </c>
      <c r="H75" s="100" t="e">
        <f>G75/F75</f>
        <v>#REF!</v>
      </c>
      <c r="I75" s="100"/>
      <c r="J75" s="101" t="e">
        <f>#REF!/#REF!</f>
        <v>#REF!</v>
      </c>
      <c r="K75" s="190"/>
      <c r="L75" s="102" t="e">
        <f>K75/#REF!</f>
        <v>#REF!</v>
      </c>
      <c r="M75" s="224"/>
      <c r="N75" s="233"/>
      <c r="O75" s="95"/>
      <c r="P75" s="95"/>
    </row>
    <row r="76" spans="2:16" s="125" customFormat="1" ht="14.25">
      <c r="B76" s="119"/>
      <c r="C76" s="119"/>
      <c r="D76" s="120" t="s">
        <v>39</v>
      </c>
      <c r="E76" s="120"/>
      <c r="F76" s="121">
        <f>SUM(F77:F80)</f>
        <v>75000</v>
      </c>
      <c r="G76" s="121">
        <f>SUM(G77:G80)</f>
        <v>0</v>
      </c>
      <c r="H76" s="122">
        <f>G76/F76</f>
        <v>0</v>
      </c>
      <c r="I76" s="122">
        <v>2218086</v>
      </c>
      <c r="J76" s="123" t="e">
        <f>#REF!/#REF!</f>
        <v>#REF!</v>
      </c>
      <c r="K76" s="202">
        <f>SUM(K77:K80)</f>
        <v>759200</v>
      </c>
      <c r="L76" s="124" t="e">
        <f>K76/#REF!</f>
        <v>#REF!</v>
      </c>
      <c r="M76" s="225"/>
      <c r="N76" s="202">
        <f>SUM(N77:N80)</f>
        <v>752834</v>
      </c>
      <c r="O76" s="126"/>
      <c r="P76" s="126"/>
    </row>
    <row r="77" spans="1:16" s="39" customFormat="1" ht="17.25" customHeight="1">
      <c r="A77" s="72">
        <v>11</v>
      </c>
      <c r="B77" s="52">
        <v>53</v>
      </c>
      <c r="C77" s="52"/>
      <c r="D77" s="47">
        <v>4111</v>
      </c>
      <c r="E77" s="48" t="s">
        <v>104</v>
      </c>
      <c r="F77" s="58">
        <v>50000</v>
      </c>
      <c r="G77" s="58"/>
      <c r="H77" s="54">
        <f>G77/F77</f>
        <v>0</v>
      </c>
      <c r="I77" s="54">
        <v>67939</v>
      </c>
      <c r="J77" s="68"/>
      <c r="K77" s="196">
        <v>531000</v>
      </c>
      <c r="L77" s="31"/>
      <c r="M77" s="222"/>
      <c r="N77" s="206">
        <v>530735</v>
      </c>
      <c r="O77" s="40"/>
      <c r="P77" s="40"/>
    </row>
    <row r="78" spans="1:16" s="39" customFormat="1" ht="13.5" customHeight="1">
      <c r="A78" s="72">
        <v>11</v>
      </c>
      <c r="B78" s="52">
        <v>42</v>
      </c>
      <c r="C78" s="52"/>
      <c r="D78" s="47">
        <v>4264</v>
      </c>
      <c r="E78" s="48" t="s">
        <v>118</v>
      </c>
      <c r="F78" s="58">
        <v>25000</v>
      </c>
      <c r="G78" s="58"/>
      <c r="H78" s="56" t="s">
        <v>14</v>
      </c>
      <c r="I78" s="56">
        <v>325375</v>
      </c>
      <c r="J78" s="73" t="e">
        <f>#REF!/#REF!</f>
        <v>#REF!</v>
      </c>
      <c r="K78" s="196">
        <v>24000</v>
      </c>
      <c r="L78" s="31" t="e">
        <f>K78/#REF!</f>
        <v>#REF!</v>
      </c>
      <c r="M78" s="222"/>
      <c r="N78" s="206">
        <v>24000</v>
      </c>
      <c r="O78" s="40"/>
      <c r="P78" s="40"/>
    </row>
    <row r="79" spans="1:16" s="39" customFormat="1" ht="15" customHeight="1">
      <c r="A79" s="72">
        <v>42</v>
      </c>
      <c r="B79" s="52"/>
      <c r="C79" s="52"/>
      <c r="D79" s="47">
        <v>4211</v>
      </c>
      <c r="E79" s="48" t="s">
        <v>106</v>
      </c>
      <c r="F79" s="58"/>
      <c r="G79" s="58"/>
      <c r="H79" s="56"/>
      <c r="I79" s="56"/>
      <c r="J79" s="73"/>
      <c r="K79" s="196">
        <v>22200</v>
      </c>
      <c r="L79" s="31"/>
      <c r="M79" s="222"/>
      <c r="N79" s="206">
        <v>8599</v>
      </c>
      <c r="O79" s="40"/>
      <c r="P79" s="40"/>
    </row>
    <row r="80" spans="1:16" s="39" customFormat="1" ht="14.25">
      <c r="A80" s="72">
        <v>11</v>
      </c>
      <c r="B80" s="52">
        <v>42</v>
      </c>
      <c r="C80" s="52"/>
      <c r="D80" s="47">
        <v>352</v>
      </c>
      <c r="E80" s="48" t="s">
        <v>158</v>
      </c>
      <c r="F80" s="58"/>
      <c r="G80" s="58"/>
      <c r="H80" s="56"/>
      <c r="I80" s="56">
        <v>1824772</v>
      </c>
      <c r="J80" s="73">
        <v>1.156</v>
      </c>
      <c r="K80" s="196">
        <v>182000</v>
      </c>
      <c r="L80" s="31"/>
      <c r="M80" s="222"/>
      <c r="N80" s="206">
        <v>189500</v>
      </c>
      <c r="O80" s="40"/>
      <c r="P80" s="40"/>
    </row>
    <row r="81" spans="2:16" s="125" customFormat="1" ht="14.25">
      <c r="B81" s="119"/>
      <c r="C81" s="119"/>
      <c r="D81" s="120" t="s">
        <v>41</v>
      </c>
      <c r="E81" s="120"/>
      <c r="F81" s="121">
        <f>SUM(F82)</f>
        <v>35000</v>
      </c>
      <c r="G81" s="121">
        <f>SUM(G82)</f>
        <v>50000</v>
      </c>
      <c r="H81" s="122">
        <f>G81/F81</f>
        <v>1.4285714285714286</v>
      </c>
      <c r="I81" s="122">
        <v>115000</v>
      </c>
      <c r="J81" s="123" t="e">
        <f>#REF!/#REF!</f>
        <v>#REF!</v>
      </c>
      <c r="K81" s="212">
        <f>SUM(K82:K84)</f>
        <v>58300</v>
      </c>
      <c r="L81" s="129" t="e">
        <f>K81/#REF!</f>
        <v>#REF!</v>
      </c>
      <c r="M81" s="225"/>
      <c r="N81" s="202">
        <f>N84</f>
        <v>67550</v>
      </c>
      <c r="O81" s="126"/>
      <c r="P81" s="126"/>
    </row>
    <row r="82" spans="1:16" s="39" customFormat="1" ht="16.5" customHeight="1">
      <c r="A82" s="72">
        <v>11</v>
      </c>
      <c r="B82" s="52"/>
      <c r="C82" s="52"/>
      <c r="D82" s="47">
        <v>3811</v>
      </c>
      <c r="E82" s="48" t="s">
        <v>122</v>
      </c>
      <c r="F82" s="64">
        <v>35000</v>
      </c>
      <c r="G82" s="64">
        <v>50000</v>
      </c>
      <c r="H82" s="54">
        <f>F82/G82</f>
        <v>0.7</v>
      </c>
      <c r="I82" s="54"/>
      <c r="J82" s="73" t="e">
        <f>#REF!/#REF!</f>
        <v>#REF!</v>
      </c>
      <c r="K82" s="196"/>
      <c r="L82" s="31" t="e">
        <f>K82/#REF!</f>
        <v>#REF!</v>
      </c>
      <c r="M82" s="222"/>
      <c r="N82" s="206"/>
      <c r="O82" s="40"/>
      <c r="P82" s="40"/>
    </row>
    <row r="83" spans="1:16" s="39" customFormat="1" ht="13.5" customHeight="1">
      <c r="A83" s="72">
        <v>11</v>
      </c>
      <c r="B83" s="52"/>
      <c r="C83" s="52"/>
      <c r="D83" s="47">
        <v>3232</v>
      </c>
      <c r="E83" s="48" t="s">
        <v>164</v>
      </c>
      <c r="F83" s="64"/>
      <c r="G83" s="64"/>
      <c r="H83" s="54"/>
      <c r="I83" s="54"/>
      <c r="J83" s="73"/>
      <c r="K83" s="196"/>
      <c r="L83" s="31"/>
      <c r="M83" s="222"/>
      <c r="N83" s="206"/>
      <c r="O83" s="40"/>
      <c r="P83" s="40"/>
    </row>
    <row r="84" spans="1:16" s="39" customFormat="1" ht="16.5" customHeight="1">
      <c r="A84" s="72">
        <v>42</v>
      </c>
      <c r="B84" s="52"/>
      <c r="C84" s="52"/>
      <c r="D84" s="47">
        <v>3233</v>
      </c>
      <c r="E84" s="48" t="s">
        <v>159</v>
      </c>
      <c r="F84" s="64">
        <v>0</v>
      </c>
      <c r="G84" s="64">
        <v>500000</v>
      </c>
      <c r="H84" s="79" t="s">
        <v>14</v>
      </c>
      <c r="I84" s="79">
        <v>115000</v>
      </c>
      <c r="J84" s="73" t="e">
        <f>#REF!/#REF!</f>
        <v>#REF!</v>
      </c>
      <c r="K84" s="196">
        <v>58300</v>
      </c>
      <c r="L84" s="31" t="e">
        <f>K84/#REF!</f>
        <v>#REF!</v>
      </c>
      <c r="M84" s="222"/>
      <c r="N84" s="206">
        <v>67550</v>
      </c>
      <c r="O84" s="40"/>
      <c r="P84" s="40"/>
    </row>
    <row r="85" spans="1:16" s="94" customFormat="1" ht="16.5" customHeight="1">
      <c r="A85" s="96"/>
      <c r="B85" s="97"/>
      <c r="C85" s="235" t="s">
        <v>44</v>
      </c>
      <c r="D85" s="235"/>
      <c r="E85" s="235"/>
      <c r="F85" s="99">
        <f>F86+F89</f>
        <v>110000</v>
      </c>
      <c r="G85" s="99">
        <f>G86+G89</f>
        <v>70000</v>
      </c>
      <c r="H85" s="100">
        <f aca="true" t="shared" si="2" ref="H85:H91">G85/F85</f>
        <v>0.6363636363636364</v>
      </c>
      <c r="I85" s="100"/>
      <c r="J85" s="101" t="e">
        <f>#REF!/#REF!</f>
        <v>#REF!</v>
      </c>
      <c r="K85" s="213"/>
      <c r="L85" s="102" t="e">
        <f>K85/#REF!</f>
        <v>#REF!</v>
      </c>
      <c r="M85" s="224"/>
      <c r="N85" s="233"/>
      <c r="O85" s="95"/>
      <c r="P85" s="95"/>
    </row>
    <row r="86" spans="1:16" s="39" customFormat="1" ht="14.25" hidden="1">
      <c r="A86" s="41"/>
      <c r="B86" s="42"/>
      <c r="C86" s="42"/>
      <c r="D86" s="69" t="s">
        <v>45</v>
      </c>
      <c r="E86" s="69"/>
      <c r="F86" s="70">
        <f>SUM(F87:F88)</f>
        <v>90000</v>
      </c>
      <c r="G86" s="70">
        <f>SUM(G87:G88)</f>
        <v>50000</v>
      </c>
      <c r="H86" s="62">
        <f t="shared" si="2"/>
        <v>0.5555555555555556</v>
      </c>
      <c r="I86" s="62"/>
      <c r="J86" s="71" t="e">
        <f>#REF!/#REF!</f>
        <v>#REF!</v>
      </c>
      <c r="K86" s="210"/>
      <c r="L86" s="44" t="e">
        <f>K86/#REF!</f>
        <v>#REF!</v>
      </c>
      <c r="M86" s="222"/>
      <c r="N86" s="206"/>
      <c r="O86" s="40"/>
      <c r="P86" s="40"/>
    </row>
    <row r="87" spans="1:16" s="39" customFormat="1" ht="14.25" hidden="1">
      <c r="A87" s="51" t="s">
        <v>46</v>
      </c>
      <c r="B87" s="52"/>
      <c r="C87" s="52"/>
      <c r="D87" s="47" t="s">
        <v>17</v>
      </c>
      <c r="E87" s="48" t="s">
        <v>18</v>
      </c>
      <c r="F87" s="60">
        <v>40000</v>
      </c>
      <c r="G87" s="60">
        <v>20000</v>
      </c>
      <c r="H87" s="54">
        <f t="shared" si="2"/>
        <v>0.5</v>
      </c>
      <c r="I87" s="54"/>
      <c r="J87" s="73">
        <v>1</v>
      </c>
      <c r="K87" s="196"/>
      <c r="L87" s="31" t="e">
        <f>K87/#REF!</f>
        <v>#REF!</v>
      </c>
      <c r="M87" s="222"/>
      <c r="N87" s="206"/>
      <c r="O87" s="40"/>
      <c r="P87" s="40"/>
    </row>
    <row r="88" spans="1:16" s="39" customFormat="1" ht="0.75" customHeight="1">
      <c r="A88" s="51" t="s">
        <v>46</v>
      </c>
      <c r="B88" s="52"/>
      <c r="C88" s="52"/>
      <c r="D88" s="47" t="s">
        <v>19</v>
      </c>
      <c r="E88" s="48" t="s">
        <v>20</v>
      </c>
      <c r="F88" s="64">
        <v>50000</v>
      </c>
      <c r="G88" s="64">
        <v>30000</v>
      </c>
      <c r="H88" s="54">
        <f t="shared" si="2"/>
        <v>0.6</v>
      </c>
      <c r="I88" s="54"/>
      <c r="J88" s="68"/>
      <c r="K88" s="196"/>
      <c r="L88" s="31"/>
      <c r="M88" s="222"/>
      <c r="N88" s="206"/>
      <c r="O88" s="40"/>
      <c r="P88" s="40"/>
    </row>
    <row r="89" spans="1:16" s="125" customFormat="1" ht="15" customHeight="1">
      <c r="A89" s="118"/>
      <c r="B89" s="119"/>
      <c r="C89" s="119"/>
      <c r="D89" s="120" t="s">
        <v>47</v>
      </c>
      <c r="E89" s="120"/>
      <c r="F89" s="121">
        <f>SUM(F91:F93)</f>
        <v>20000</v>
      </c>
      <c r="G89" s="121">
        <f>SUM(G91:G93)</f>
        <v>20000</v>
      </c>
      <c r="H89" s="122">
        <f t="shared" si="2"/>
        <v>1</v>
      </c>
      <c r="I89" s="122">
        <v>37000</v>
      </c>
      <c r="J89" s="123" t="e">
        <f>#REF!/#REF!</f>
        <v>#REF!</v>
      </c>
      <c r="K89" s="202">
        <f>SUM(K91:K93)</f>
        <v>27000</v>
      </c>
      <c r="L89" s="124">
        <v>0</v>
      </c>
      <c r="M89" s="225"/>
      <c r="N89" s="202">
        <f>SUM(N91:N93)</f>
        <v>30400</v>
      </c>
      <c r="O89" s="126"/>
      <c r="P89" s="126"/>
    </row>
    <row r="90" spans="1:16" s="32" customFormat="1" ht="15" customHeight="1" hidden="1">
      <c r="A90" s="43"/>
      <c r="B90" s="42"/>
      <c r="C90" s="42"/>
      <c r="D90" s="69"/>
      <c r="E90" s="69"/>
      <c r="F90" s="70"/>
      <c r="G90" s="70"/>
      <c r="H90" s="62"/>
      <c r="I90" s="62"/>
      <c r="J90" s="71"/>
      <c r="K90" s="210"/>
      <c r="L90" s="44"/>
      <c r="M90" s="221"/>
      <c r="N90" s="196"/>
      <c r="O90" s="33"/>
      <c r="P90" s="33"/>
    </row>
    <row r="91" spans="1:16" s="39" customFormat="1" ht="14.25">
      <c r="A91" s="51">
        <v>11</v>
      </c>
      <c r="B91" s="52">
        <v>53</v>
      </c>
      <c r="C91" s="52"/>
      <c r="D91" s="47">
        <v>3232</v>
      </c>
      <c r="E91" s="48" t="s">
        <v>20</v>
      </c>
      <c r="F91" s="64">
        <v>20000</v>
      </c>
      <c r="G91" s="64">
        <v>20000</v>
      </c>
      <c r="H91" s="54">
        <f t="shared" si="2"/>
        <v>1</v>
      </c>
      <c r="I91" s="54"/>
      <c r="J91" s="73">
        <v>1</v>
      </c>
      <c r="K91" s="196">
        <v>15000</v>
      </c>
      <c r="L91" s="31">
        <v>1</v>
      </c>
      <c r="M91" s="222"/>
      <c r="N91" s="206">
        <v>14879</v>
      </c>
      <c r="O91" s="40"/>
      <c r="P91" s="40"/>
    </row>
    <row r="92" spans="1:16" s="39" customFormat="1" ht="14.25">
      <c r="A92" s="51">
        <v>11</v>
      </c>
      <c r="B92" s="52">
        <v>53</v>
      </c>
      <c r="C92" s="52"/>
      <c r="D92" s="47">
        <v>3232</v>
      </c>
      <c r="E92" s="48" t="s">
        <v>184</v>
      </c>
      <c r="F92" s="64"/>
      <c r="G92" s="64"/>
      <c r="H92" s="54"/>
      <c r="I92" s="54"/>
      <c r="J92" s="73"/>
      <c r="K92" s="196"/>
      <c r="L92" s="31"/>
      <c r="M92" s="222"/>
      <c r="N92" s="206"/>
      <c r="O92" s="40"/>
      <c r="P92" s="40"/>
    </row>
    <row r="93" spans="1:16" s="39" customFormat="1" ht="14.25">
      <c r="A93" s="51">
        <v>11</v>
      </c>
      <c r="B93" s="52">
        <v>53</v>
      </c>
      <c r="C93" s="52"/>
      <c r="D93" s="47">
        <v>3224</v>
      </c>
      <c r="E93" s="48" t="s">
        <v>18</v>
      </c>
      <c r="F93" s="60">
        <v>0</v>
      </c>
      <c r="G93" s="60">
        <v>0</v>
      </c>
      <c r="H93" s="55" t="s">
        <v>14</v>
      </c>
      <c r="I93" s="55">
        <v>37000</v>
      </c>
      <c r="J93" s="73">
        <v>1.06</v>
      </c>
      <c r="K93" s="196">
        <v>12000</v>
      </c>
      <c r="L93" s="31"/>
      <c r="M93" s="222"/>
      <c r="N93" s="206">
        <v>15521</v>
      </c>
      <c r="O93" s="40"/>
      <c r="P93" s="40"/>
    </row>
    <row r="94" spans="1:16" s="94" customFormat="1" ht="14.25">
      <c r="A94" s="103"/>
      <c r="B94" s="97"/>
      <c r="C94" s="97" t="s">
        <v>48</v>
      </c>
      <c r="D94" s="104"/>
      <c r="E94" s="104"/>
      <c r="F94" s="99" t="e">
        <f>F95+F111</f>
        <v>#REF!</v>
      </c>
      <c r="G94" s="99" t="e">
        <f>G95+G111</f>
        <v>#REF!</v>
      </c>
      <c r="H94" s="100" t="e">
        <f>G94/F94</f>
        <v>#REF!</v>
      </c>
      <c r="I94" s="100">
        <v>3996684</v>
      </c>
      <c r="J94" s="101" t="e">
        <f>#REF!/#REF!</f>
        <v>#REF!</v>
      </c>
      <c r="K94" s="190"/>
      <c r="L94" s="105" t="e">
        <f>K94/#REF!</f>
        <v>#REF!</v>
      </c>
      <c r="M94" s="224"/>
      <c r="N94" s="233"/>
      <c r="O94" s="95"/>
      <c r="P94" s="95"/>
    </row>
    <row r="95" spans="2:16" s="125" customFormat="1" ht="19.5" customHeight="1">
      <c r="B95" s="119"/>
      <c r="C95" s="119"/>
      <c r="D95" s="120" t="s">
        <v>49</v>
      </c>
      <c r="E95" s="120"/>
      <c r="F95" s="121" t="e">
        <f>SUM(#REF!)</f>
        <v>#REF!</v>
      </c>
      <c r="G95" s="121" t="e">
        <f>SUM(#REF!)</f>
        <v>#REF!</v>
      </c>
      <c r="H95" s="122" t="e">
        <f>G95/F95</f>
        <v>#REF!</v>
      </c>
      <c r="I95" s="122">
        <v>3946184</v>
      </c>
      <c r="J95" s="123" t="e">
        <f>#REF!/#REF!</f>
        <v>#REF!</v>
      </c>
      <c r="K95" s="202">
        <f>SUM(K98:K110)</f>
        <v>3312710</v>
      </c>
      <c r="L95" s="124" t="e">
        <f>K95/#REF!</f>
        <v>#REF!</v>
      </c>
      <c r="M95" s="225"/>
      <c r="N95" s="202">
        <f>SUM(N98:N110)</f>
        <v>3332307</v>
      </c>
      <c r="O95" s="126"/>
      <c r="P95" s="126"/>
    </row>
    <row r="96" spans="1:16" s="32" customFormat="1" ht="2.25" customHeight="1" hidden="1">
      <c r="A96" s="41"/>
      <c r="B96" s="42"/>
      <c r="C96" s="42"/>
      <c r="D96" s="69"/>
      <c r="E96" s="69"/>
      <c r="F96" s="70"/>
      <c r="G96" s="70"/>
      <c r="H96" s="62"/>
      <c r="I96" s="62"/>
      <c r="J96" s="71"/>
      <c r="K96" s="210"/>
      <c r="L96" s="44"/>
      <c r="M96" s="221"/>
      <c r="N96" s="196"/>
      <c r="O96" s="33"/>
      <c r="P96" s="33"/>
    </row>
    <row r="97" spans="1:16" s="32" customFormat="1" ht="0.75" customHeight="1" hidden="1">
      <c r="A97" s="41"/>
      <c r="B97" s="42"/>
      <c r="C97" s="42"/>
      <c r="D97" s="69"/>
      <c r="E97" s="69"/>
      <c r="F97" s="70"/>
      <c r="G97" s="70"/>
      <c r="H97" s="62"/>
      <c r="I97" s="62"/>
      <c r="J97" s="71"/>
      <c r="K97" s="210"/>
      <c r="L97" s="44"/>
      <c r="M97" s="221"/>
      <c r="N97" s="196"/>
      <c r="O97" s="33"/>
      <c r="P97" s="33"/>
    </row>
    <row r="98" spans="1:21" ht="14.25">
      <c r="A98">
        <v>11</v>
      </c>
      <c r="B98" s="7">
        <v>42</v>
      </c>
      <c r="D98" s="8">
        <v>3232</v>
      </c>
      <c r="E98" s="8" t="s">
        <v>212</v>
      </c>
      <c r="I98" s="9">
        <v>838000</v>
      </c>
      <c r="J98" s="85">
        <v>1.5</v>
      </c>
      <c r="K98" s="214">
        <v>735000</v>
      </c>
      <c r="L98" s="85"/>
      <c r="M98" s="220"/>
      <c r="N98" s="214">
        <v>636463</v>
      </c>
      <c r="O98" s="6"/>
      <c r="P98" s="6"/>
      <c r="Q98"/>
      <c r="T98"/>
      <c r="U98"/>
    </row>
    <row r="99" spans="1:21" ht="14.25">
      <c r="A99">
        <v>11</v>
      </c>
      <c r="B99" s="7">
        <v>42</v>
      </c>
      <c r="D99" s="8">
        <v>3232</v>
      </c>
      <c r="E99" s="8" t="s">
        <v>176</v>
      </c>
      <c r="J99" s="85">
        <v>1.67</v>
      </c>
      <c r="K99" s="214">
        <v>650</v>
      </c>
      <c r="L99" s="85"/>
      <c r="M99" s="220"/>
      <c r="N99" s="214">
        <v>625</v>
      </c>
      <c r="O99" s="6"/>
      <c r="P99" s="6"/>
      <c r="Q99"/>
      <c r="T99"/>
      <c r="U99"/>
    </row>
    <row r="100" spans="1:21" ht="14.25">
      <c r="A100">
        <v>11</v>
      </c>
      <c r="B100" s="7">
        <v>42</v>
      </c>
      <c r="D100" s="8">
        <v>4213</v>
      </c>
      <c r="E100" s="8" t="s">
        <v>130</v>
      </c>
      <c r="I100" s="9">
        <v>225800</v>
      </c>
      <c r="J100" s="85"/>
      <c r="K100" s="214">
        <v>127000</v>
      </c>
      <c r="L100" s="85"/>
      <c r="M100" s="220"/>
      <c r="N100" s="214">
        <v>127183</v>
      </c>
      <c r="O100" s="6"/>
      <c r="P100" s="6"/>
      <c r="Q100"/>
      <c r="T100"/>
      <c r="U100"/>
    </row>
    <row r="101" spans="1:21" ht="14.25">
      <c r="A101">
        <v>11</v>
      </c>
      <c r="B101" s="7">
        <v>42</v>
      </c>
      <c r="D101" s="8">
        <v>4213</v>
      </c>
      <c r="E101" s="8" t="s">
        <v>199</v>
      </c>
      <c r="I101" s="9">
        <v>1852759</v>
      </c>
      <c r="J101" s="85"/>
      <c r="K101" s="214">
        <v>449100</v>
      </c>
      <c r="L101" s="85"/>
      <c r="M101" s="220"/>
      <c r="N101" s="214">
        <v>446806</v>
      </c>
      <c r="O101" s="6"/>
      <c r="P101" s="6"/>
      <c r="Q101"/>
      <c r="T101"/>
      <c r="U101"/>
    </row>
    <row r="102" spans="1:21" ht="14.25">
      <c r="A102">
        <v>11</v>
      </c>
      <c r="B102" s="7">
        <v>42</v>
      </c>
      <c r="D102" s="8">
        <v>4213</v>
      </c>
      <c r="E102" s="8" t="s">
        <v>96</v>
      </c>
      <c r="J102" s="85"/>
      <c r="K102" s="214">
        <v>254000</v>
      </c>
      <c r="L102" s="85"/>
      <c r="M102" s="220"/>
      <c r="N102" s="214">
        <v>253958</v>
      </c>
      <c r="O102" s="6"/>
      <c r="P102" s="6"/>
      <c r="Q102"/>
      <c r="T102"/>
      <c r="U102"/>
    </row>
    <row r="103" spans="1:21" ht="14.25">
      <c r="A103">
        <v>11</v>
      </c>
      <c r="B103" s="7">
        <v>42</v>
      </c>
      <c r="D103" s="8">
        <v>4213</v>
      </c>
      <c r="E103" s="8" t="s">
        <v>97</v>
      </c>
      <c r="I103" s="9">
        <v>230000</v>
      </c>
      <c r="J103" s="85"/>
      <c r="K103" s="214"/>
      <c r="L103" s="85"/>
      <c r="M103" s="220"/>
      <c r="O103" s="6"/>
      <c r="P103" s="6"/>
      <c r="Q103"/>
      <c r="T103"/>
      <c r="U103"/>
    </row>
    <row r="104" spans="1:21" ht="14.25">
      <c r="A104">
        <v>11</v>
      </c>
      <c r="B104" s="7">
        <v>42</v>
      </c>
      <c r="D104" s="8">
        <v>4213</v>
      </c>
      <c r="E104" s="8" t="s">
        <v>98</v>
      </c>
      <c r="J104" s="85"/>
      <c r="K104" s="214">
        <v>809960</v>
      </c>
      <c r="L104" s="85"/>
      <c r="M104" s="220"/>
      <c r="N104" s="214">
        <v>876736</v>
      </c>
      <c r="O104" s="6"/>
      <c r="P104" s="6"/>
      <c r="Q104"/>
      <c r="T104"/>
      <c r="U104"/>
    </row>
    <row r="105" spans="4:21" ht="14.25" hidden="1">
      <c r="D105" s="8">
        <v>4213</v>
      </c>
      <c r="J105" s="85"/>
      <c r="K105" s="214"/>
      <c r="L105" s="85"/>
      <c r="M105" s="220"/>
      <c r="O105" s="6"/>
      <c r="P105" s="6"/>
      <c r="Q105"/>
      <c r="T105"/>
      <c r="U105"/>
    </row>
    <row r="106" spans="2:21" ht="14.25">
      <c r="B106" s="7">
        <v>42</v>
      </c>
      <c r="D106" s="8">
        <v>4213</v>
      </c>
      <c r="E106" s="8" t="s">
        <v>166</v>
      </c>
      <c r="I106" s="9">
        <v>167040</v>
      </c>
      <c r="J106" s="85">
        <v>1</v>
      </c>
      <c r="K106" s="214">
        <v>357200</v>
      </c>
      <c r="L106" s="85"/>
      <c r="M106" s="220"/>
      <c r="N106" s="214">
        <v>413074</v>
      </c>
      <c r="O106" s="6"/>
      <c r="P106" s="6"/>
      <c r="Q106"/>
      <c r="T106"/>
      <c r="U106"/>
    </row>
    <row r="107" spans="2:21" ht="13.5" customHeight="1">
      <c r="B107" s="7">
        <v>42</v>
      </c>
      <c r="D107" s="8">
        <v>4213</v>
      </c>
      <c r="E107" s="8" t="s">
        <v>198</v>
      </c>
      <c r="I107" s="9">
        <v>632585</v>
      </c>
      <c r="J107" s="85"/>
      <c r="K107" s="214">
        <v>372800</v>
      </c>
      <c r="L107" s="85"/>
      <c r="M107" s="220"/>
      <c r="N107" s="214">
        <v>372775</v>
      </c>
      <c r="O107" s="6"/>
      <c r="P107" s="6"/>
      <c r="Q107"/>
      <c r="T107"/>
      <c r="U107"/>
    </row>
    <row r="108" spans="1:21" ht="0.75" customHeight="1">
      <c r="A108">
        <v>11</v>
      </c>
      <c r="B108" s="7">
        <v>42</v>
      </c>
      <c r="D108" s="8">
        <v>4213</v>
      </c>
      <c r="E108" s="8" t="s">
        <v>99</v>
      </c>
      <c r="J108" s="85">
        <v>1</v>
      </c>
      <c r="K108" s="214"/>
      <c r="L108" s="85"/>
      <c r="M108" s="220"/>
      <c r="O108" s="6"/>
      <c r="P108" s="6"/>
      <c r="Q108"/>
      <c r="T108"/>
      <c r="U108"/>
    </row>
    <row r="109" spans="1:21" ht="14.25">
      <c r="A109">
        <v>11</v>
      </c>
      <c r="B109" s="7">
        <v>42</v>
      </c>
      <c r="D109" s="8">
        <v>3232</v>
      </c>
      <c r="E109" s="8" t="s">
        <v>131</v>
      </c>
      <c r="J109" s="85">
        <v>1.5</v>
      </c>
      <c r="K109" s="214">
        <v>84000</v>
      </c>
      <c r="L109" s="85"/>
      <c r="M109" s="220"/>
      <c r="N109" s="214">
        <v>83750</v>
      </c>
      <c r="O109" s="6"/>
      <c r="P109" s="6"/>
      <c r="Q109"/>
      <c r="T109"/>
      <c r="U109"/>
    </row>
    <row r="110" spans="1:21" ht="14.25">
      <c r="A110">
        <v>11</v>
      </c>
      <c r="B110" s="7">
        <v>42</v>
      </c>
      <c r="D110" s="8">
        <v>3232</v>
      </c>
      <c r="E110" s="8" t="s">
        <v>183</v>
      </c>
      <c r="J110" s="85"/>
      <c r="K110" s="214">
        <v>123000</v>
      </c>
      <c r="L110" s="85"/>
      <c r="M110" s="220"/>
      <c r="N110" s="214">
        <v>120937</v>
      </c>
      <c r="O110" s="6"/>
      <c r="P110" s="6"/>
      <c r="Q110"/>
      <c r="T110"/>
      <c r="U110"/>
    </row>
    <row r="111" spans="2:16" s="125" customFormat="1" ht="14.25">
      <c r="B111" s="119"/>
      <c r="C111" s="119"/>
      <c r="D111" s="120" t="s">
        <v>50</v>
      </c>
      <c r="E111" s="120"/>
      <c r="F111" s="121">
        <f>SUM(F114:F114)</f>
        <v>55000</v>
      </c>
      <c r="G111" s="121">
        <f>SUM(G114:G114)</f>
        <v>55000</v>
      </c>
      <c r="H111" s="122">
        <f>G111/F111</f>
        <v>1</v>
      </c>
      <c r="I111" s="122">
        <v>48000</v>
      </c>
      <c r="J111" s="123" t="e">
        <f>#REF!/#REF!</f>
        <v>#REF!</v>
      </c>
      <c r="K111" s="202">
        <f>SUM(K114:K115)</f>
        <v>97050</v>
      </c>
      <c r="L111" s="124" t="e">
        <f>K111/#REF!</f>
        <v>#REF!</v>
      </c>
      <c r="M111" s="225"/>
      <c r="N111" s="202">
        <f>SUM(N114:N115)</f>
        <v>81024</v>
      </c>
      <c r="O111" s="126"/>
      <c r="P111" s="126"/>
    </row>
    <row r="112" spans="1:16" s="39" customFormat="1" ht="0.75" customHeight="1">
      <c r="A112" s="41"/>
      <c r="B112" s="42"/>
      <c r="C112" s="42"/>
      <c r="D112" s="69"/>
      <c r="E112" s="69"/>
      <c r="F112" s="70"/>
      <c r="G112" s="70"/>
      <c r="H112" s="62"/>
      <c r="I112" s="62"/>
      <c r="J112" s="71"/>
      <c r="K112" s="210"/>
      <c r="L112" s="44"/>
      <c r="M112" s="222"/>
      <c r="N112" s="206"/>
      <c r="O112" s="40"/>
      <c r="P112" s="40"/>
    </row>
    <row r="113" spans="1:16" s="39" customFormat="1" ht="0.75" customHeight="1">
      <c r="A113" s="41"/>
      <c r="B113" s="42"/>
      <c r="C113" s="42"/>
      <c r="D113" s="69"/>
      <c r="E113" s="69"/>
      <c r="F113" s="70"/>
      <c r="G113" s="70"/>
      <c r="H113" s="62"/>
      <c r="I113" s="62"/>
      <c r="J113" s="71"/>
      <c r="K113" s="210"/>
      <c r="L113" s="44"/>
      <c r="M113" s="222"/>
      <c r="N113" s="206"/>
      <c r="O113" s="40"/>
      <c r="P113" s="40"/>
    </row>
    <row r="114" spans="1:16" s="39" customFormat="1" ht="11.25" customHeight="1">
      <c r="A114" s="72">
        <v>11</v>
      </c>
      <c r="B114" s="52"/>
      <c r="C114" s="52"/>
      <c r="D114" s="47">
        <v>3224</v>
      </c>
      <c r="E114" s="48" t="s">
        <v>108</v>
      </c>
      <c r="F114" s="59">
        <v>55000</v>
      </c>
      <c r="G114" s="59">
        <v>55000</v>
      </c>
      <c r="H114" s="54">
        <f>G114/F114</f>
        <v>1</v>
      </c>
      <c r="I114" s="54">
        <v>48000</v>
      </c>
      <c r="J114" s="73" t="e">
        <f>#REF!/#REF!</f>
        <v>#REF!</v>
      </c>
      <c r="K114" s="196">
        <v>42000</v>
      </c>
      <c r="L114" s="31" t="e">
        <f>K114/#REF!</f>
        <v>#REF!</v>
      </c>
      <c r="M114" s="222"/>
      <c r="N114" s="206">
        <v>41850</v>
      </c>
      <c r="O114" s="40"/>
      <c r="P114" s="40"/>
    </row>
    <row r="115" spans="1:16" s="39" customFormat="1" ht="13.5" customHeight="1">
      <c r="A115" s="72"/>
      <c r="B115" s="52"/>
      <c r="C115" s="52"/>
      <c r="D115" s="47">
        <v>3237</v>
      </c>
      <c r="E115" s="48" t="s">
        <v>132</v>
      </c>
      <c r="F115" s="59"/>
      <c r="G115" s="59"/>
      <c r="H115" s="54"/>
      <c r="I115" s="54"/>
      <c r="J115" s="73"/>
      <c r="K115" s="196">
        <v>55050</v>
      </c>
      <c r="L115" s="31"/>
      <c r="M115" s="222"/>
      <c r="N115" s="206">
        <v>39174</v>
      </c>
      <c r="O115" s="40"/>
      <c r="P115" s="40"/>
    </row>
    <row r="116" spans="1:16" s="94" customFormat="1" ht="14.25">
      <c r="A116" s="96"/>
      <c r="B116" s="97"/>
      <c r="C116" s="97" t="s">
        <v>51</v>
      </c>
      <c r="D116" s="104"/>
      <c r="E116" s="104"/>
      <c r="F116" s="106">
        <f>F117+F120+F123+F128</f>
        <v>437500</v>
      </c>
      <c r="G116" s="106">
        <f>G117+G120+G123+G128</f>
        <v>537500</v>
      </c>
      <c r="H116" s="100">
        <f>G116/F116</f>
        <v>1.2285714285714286</v>
      </c>
      <c r="I116" s="100">
        <v>80750</v>
      </c>
      <c r="J116" s="101" t="e">
        <f>#REF!/#REF!</f>
        <v>#REF!</v>
      </c>
      <c r="K116" s="190"/>
      <c r="L116" s="105" t="e">
        <f>K116/#REF!</f>
        <v>#REF!</v>
      </c>
      <c r="M116" s="224"/>
      <c r="N116" s="233"/>
      <c r="O116" s="95"/>
      <c r="P116" s="95"/>
    </row>
    <row r="117" spans="2:16" s="125" customFormat="1" ht="14.25">
      <c r="B117" s="119"/>
      <c r="C117" s="119"/>
      <c r="D117" s="120" t="s">
        <v>52</v>
      </c>
      <c r="E117" s="120"/>
      <c r="F117" s="121">
        <f>SUM(F118:F119)</f>
        <v>75000</v>
      </c>
      <c r="G117" s="121">
        <f>SUM(G118:G119)</f>
        <v>75000</v>
      </c>
      <c r="H117" s="122">
        <f>G117/F117</f>
        <v>1</v>
      </c>
      <c r="I117" s="122"/>
      <c r="J117" s="123" t="e">
        <f>#REF!/#REF!</f>
        <v>#REF!</v>
      </c>
      <c r="K117" s="202">
        <f>K118</f>
        <v>5000</v>
      </c>
      <c r="L117" s="124" t="e">
        <f>K117/#REF!</f>
        <v>#REF!</v>
      </c>
      <c r="M117" s="225"/>
      <c r="N117" s="202">
        <f>N118</f>
        <v>4683</v>
      </c>
      <c r="O117" s="126"/>
      <c r="P117" s="126"/>
    </row>
    <row r="118" spans="1:16" s="39" customFormat="1" ht="14.25">
      <c r="A118" s="45" t="s">
        <v>46</v>
      </c>
      <c r="B118" s="45"/>
      <c r="C118" s="45"/>
      <c r="D118" s="47">
        <v>3221</v>
      </c>
      <c r="E118" s="48" t="s">
        <v>119</v>
      </c>
      <c r="F118" s="77">
        <v>25000</v>
      </c>
      <c r="G118" s="77">
        <v>25000</v>
      </c>
      <c r="H118" s="54">
        <f>G118/F118</f>
        <v>1</v>
      </c>
      <c r="I118" s="54"/>
      <c r="J118" s="73">
        <v>1</v>
      </c>
      <c r="K118" s="196">
        <v>5000</v>
      </c>
      <c r="L118" s="31">
        <v>1</v>
      </c>
      <c r="M118" s="222"/>
      <c r="N118" s="206">
        <v>4683</v>
      </c>
      <c r="O118" s="40"/>
      <c r="P118" s="40"/>
    </row>
    <row r="119" spans="1:16" s="39" customFormat="1" ht="14.25" hidden="1">
      <c r="A119" s="51" t="s">
        <v>46</v>
      </c>
      <c r="B119" s="51"/>
      <c r="C119" s="51"/>
      <c r="D119" s="47">
        <v>3232</v>
      </c>
      <c r="E119" s="48" t="s">
        <v>184</v>
      </c>
      <c r="F119" s="64">
        <v>50000</v>
      </c>
      <c r="G119" s="64">
        <v>50000</v>
      </c>
      <c r="H119" s="54">
        <f>G119/F119</f>
        <v>1</v>
      </c>
      <c r="I119" s="54"/>
      <c r="J119" s="68"/>
      <c r="K119" s="196"/>
      <c r="L119" s="31"/>
      <c r="M119" s="222"/>
      <c r="N119" s="206"/>
      <c r="O119" s="40"/>
      <c r="P119" s="40"/>
    </row>
    <row r="120" spans="2:16" s="125" customFormat="1" ht="14.25">
      <c r="B120" s="119"/>
      <c r="C120" s="119"/>
      <c r="D120" s="120" t="s">
        <v>53</v>
      </c>
      <c r="E120" s="120"/>
      <c r="F120" s="121">
        <f>SUM(F121:F122)</f>
        <v>12500</v>
      </c>
      <c r="G120" s="121">
        <f>SUM(G121:G122)</f>
        <v>12500</v>
      </c>
      <c r="H120" s="122"/>
      <c r="I120" s="122"/>
      <c r="J120" s="123" t="e">
        <f>#REF!/#REF!</f>
        <v>#REF!</v>
      </c>
      <c r="K120" s="202">
        <f>K121</f>
        <v>5000</v>
      </c>
      <c r="L120" s="124" t="e">
        <f>K120/#REF!</f>
        <v>#REF!</v>
      </c>
      <c r="M120" s="225"/>
      <c r="N120" s="202">
        <f>N121</f>
        <v>5037</v>
      </c>
      <c r="O120" s="126"/>
      <c r="P120" s="126"/>
    </row>
    <row r="121" spans="1:16" s="39" customFormat="1" ht="14.25">
      <c r="A121" s="45" t="s">
        <v>46</v>
      </c>
      <c r="B121" s="45"/>
      <c r="C121" s="45"/>
      <c r="D121" s="47">
        <v>3221</v>
      </c>
      <c r="E121" s="48" t="s">
        <v>18</v>
      </c>
      <c r="F121" s="77">
        <v>7500</v>
      </c>
      <c r="G121" s="77">
        <v>7500</v>
      </c>
      <c r="H121" s="54">
        <f>G121/F121</f>
        <v>1</v>
      </c>
      <c r="I121" s="54"/>
      <c r="J121" s="73">
        <v>1</v>
      </c>
      <c r="K121" s="196">
        <v>5000</v>
      </c>
      <c r="L121" s="31">
        <v>1</v>
      </c>
      <c r="M121" s="222"/>
      <c r="N121" s="206">
        <v>5037</v>
      </c>
      <c r="O121" s="40"/>
      <c r="P121" s="40"/>
    </row>
    <row r="122" spans="1:16" s="39" customFormat="1" ht="14.25">
      <c r="A122" s="51" t="s">
        <v>46</v>
      </c>
      <c r="B122" s="51"/>
      <c r="C122" s="51"/>
      <c r="D122" s="47">
        <v>3232</v>
      </c>
      <c r="E122" s="48" t="s">
        <v>20</v>
      </c>
      <c r="F122" s="64">
        <v>5000</v>
      </c>
      <c r="G122" s="64">
        <v>5000</v>
      </c>
      <c r="H122" s="54">
        <f>G122/F122</f>
        <v>1</v>
      </c>
      <c r="I122" s="54"/>
      <c r="J122" s="68">
        <v>1.5</v>
      </c>
      <c r="K122" s="196"/>
      <c r="L122" s="31"/>
      <c r="M122" s="222"/>
      <c r="N122" s="206"/>
      <c r="O122" s="40"/>
      <c r="P122" s="40"/>
    </row>
    <row r="123" spans="2:16" s="125" customFormat="1" ht="14.25">
      <c r="B123" s="119"/>
      <c r="C123" s="119"/>
      <c r="D123" s="120" t="s">
        <v>54</v>
      </c>
      <c r="E123" s="120"/>
      <c r="F123" s="121">
        <f>SUM(F124)</f>
        <v>100000</v>
      </c>
      <c r="G123" s="121">
        <f>SUM(G124)</f>
        <v>225000</v>
      </c>
      <c r="H123" s="133">
        <f>G123/F123</f>
        <v>2.25</v>
      </c>
      <c r="I123" s="133">
        <v>8250</v>
      </c>
      <c r="J123" s="123" t="e">
        <f>#REF!/#REF!</f>
        <v>#REF!</v>
      </c>
      <c r="K123" s="202"/>
      <c r="L123" s="124" t="e">
        <f>K123/#REF!</f>
        <v>#REF!</v>
      </c>
      <c r="M123" s="225"/>
      <c r="N123" s="202"/>
      <c r="O123" s="126"/>
      <c r="P123" s="126"/>
    </row>
    <row r="124" spans="1:16" s="39" customFormat="1" ht="14.25">
      <c r="A124" s="72" t="s">
        <v>40</v>
      </c>
      <c r="B124" s="52">
        <v>64</v>
      </c>
      <c r="C124" s="46"/>
      <c r="D124" s="47">
        <v>4214</v>
      </c>
      <c r="E124" s="48" t="s">
        <v>102</v>
      </c>
      <c r="F124" s="77">
        <v>100000</v>
      </c>
      <c r="G124" s="77">
        <v>225000</v>
      </c>
      <c r="H124" s="78">
        <f>G124/F124</f>
        <v>2.25</v>
      </c>
      <c r="I124" s="78">
        <v>8250</v>
      </c>
      <c r="J124" s="73" t="e">
        <f>#REF!/#REF!</f>
        <v>#REF!</v>
      </c>
      <c r="K124" s="196"/>
      <c r="L124" s="31" t="e">
        <f>K124/#REF!</f>
        <v>#REF!</v>
      </c>
      <c r="M124" s="222"/>
      <c r="N124" s="206"/>
      <c r="O124" s="40"/>
      <c r="P124" s="40"/>
    </row>
    <row r="125" spans="1:16" s="39" customFormat="1" ht="14.25">
      <c r="A125" s="72">
        <v>42</v>
      </c>
      <c r="B125" s="52">
        <v>64</v>
      </c>
      <c r="C125" s="46"/>
      <c r="D125" s="47">
        <v>4214</v>
      </c>
      <c r="E125" s="48" t="s">
        <v>100</v>
      </c>
      <c r="F125" s="77"/>
      <c r="G125" s="77"/>
      <c r="H125" s="78"/>
      <c r="I125" s="78"/>
      <c r="J125" s="73">
        <v>1.66</v>
      </c>
      <c r="K125" s="196"/>
      <c r="L125" s="31"/>
      <c r="M125" s="222"/>
      <c r="N125" s="206"/>
      <c r="O125" s="40"/>
      <c r="P125" s="40"/>
    </row>
    <row r="126" spans="1:16" s="39" customFormat="1" ht="13.5" customHeight="1" hidden="1">
      <c r="A126" s="72">
        <v>42</v>
      </c>
      <c r="B126" s="52">
        <v>64</v>
      </c>
      <c r="C126" s="46"/>
      <c r="D126" s="47">
        <v>4214</v>
      </c>
      <c r="E126" s="48" t="s">
        <v>101</v>
      </c>
      <c r="F126" s="77"/>
      <c r="G126" s="77"/>
      <c r="H126" s="78"/>
      <c r="I126" s="78"/>
      <c r="J126" s="73"/>
      <c r="K126" s="196"/>
      <c r="L126" s="31"/>
      <c r="M126" s="222"/>
      <c r="N126" s="206"/>
      <c r="O126" s="40"/>
      <c r="P126" s="40"/>
    </row>
    <row r="127" spans="1:16" s="39" customFormat="1" ht="14.25" hidden="1">
      <c r="A127" s="72">
        <v>11</v>
      </c>
      <c r="B127" s="52">
        <v>53</v>
      </c>
      <c r="C127" s="46"/>
      <c r="D127" s="47">
        <v>421</v>
      </c>
      <c r="E127" s="48"/>
      <c r="F127" s="77"/>
      <c r="G127" s="77"/>
      <c r="H127" s="78"/>
      <c r="I127" s="78"/>
      <c r="J127" s="73"/>
      <c r="K127" s="196"/>
      <c r="L127" s="31"/>
      <c r="M127" s="222"/>
      <c r="N127" s="206"/>
      <c r="O127" s="40"/>
      <c r="P127" s="40"/>
    </row>
    <row r="128" spans="2:16" s="125" customFormat="1" ht="14.25">
      <c r="B128" s="119"/>
      <c r="C128" s="119"/>
      <c r="D128" s="120" t="s">
        <v>55</v>
      </c>
      <c r="E128" s="120"/>
      <c r="F128" s="121">
        <f>SUM(F129)</f>
        <v>250000</v>
      </c>
      <c r="G128" s="121">
        <f>SUM(G129)</f>
        <v>225000</v>
      </c>
      <c r="H128" s="133">
        <f>G128/F128</f>
        <v>0.9</v>
      </c>
      <c r="I128" s="133">
        <v>72500</v>
      </c>
      <c r="J128" s="123" t="e">
        <f>#REF!/#REF!</f>
        <v>#REF!</v>
      </c>
      <c r="K128" s="202"/>
      <c r="L128" s="124" t="e">
        <f>K128/#REF!</f>
        <v>#REF!</v>
      </c>
      <c r="M128" s="225"/>
      <c r="N128" s="202"/>
      <c r="O128" s="126"/>
      <c r="P128" s="126"/>
    </row>
    <row r="129" spans="1:16" s="39" customFormat="1" ht="0.75" customHeight="1">
      <c r="A129" s="72" t="s">
        <v>40</v>
      </c>
      <c r="B129" s="52"/>
      <c r="C129" s="46"/>
      <c r="D129" s="47" t="s">
        <v>42</v>
      </c>
      <c r="E129" s="48" t="s">
        <v>43</v>
      </c>
      <c r="F129" s="77">
        <v>250000</v>
      </c>
      <c r="G129" s="77">
        <v>225000</v>
      </c>
      <c r="H129" s="78">
        <f>G129/F129</f>
        <v>0.9</v>
      </c>
      <c r="I129" s="78"/>
      <c r="J129" s="73" t="e">
        <f>#REF!/#REF!</f>
        <v>#REF!</v>
      </c>
      <c r="K129" s="196"/>
      <c r="L129" s="31" t="e">
        <f>K129/#REF!</f>
        <v>#REF!</v>
      </c>
      <c r="M129" s="222"/>
      <c r="N129" s="206"/>
      <c r="O129" s="40"/>
      <c r="P129" s="40"/>
    </row>
    <row r="130" spans="1:16" s="39" customFormat="1" ht="14.25">
      <c r="A130" s="72">
        <v>42</v>
      </c>
      <c r="B130" s="52">
        <v>64</v>
      </c>
      <c r="C130" s="46"/>
      <c r="D130" s="47">
        <v>4214</v>
      </c>
      <c r="E130" s="48" t="s">
        <v>200</v>
      </c>
      <c r="F130" s="77"/>
      <c r="G130" s="77"/>
      <c r="H130" s="78"/>
      <c r="I130" s="78">
        <v>72500</v>
      </c>
      <c r="J130" s="73"/>
      <c r="K130" s="196"/>
      <c r="L130" s="31"/>
      <c r="M130" s="222"/>
      <c r="N130" s="206"/>
      <c r="O130" s="40"/>
      <c r="P130" s="40"/>
    </row>
    <row r="131" spans="1:16" s="39" customFormat="1" ht="0.75" customHeight="1">
      <c r="A131" s="34"/>
      <c r="B131" s="35"/>
      <c r="C131" s="35" t="s">
        <v>56</v>
      </c>
      <c r="D131" s="75"/>
      <c r="E131" s="75"/>
      <c r="F131" s="76">
        <f>F132</f>
        <v>525000</v>
      </c>
      <c r="G131" s="76">
        <f>G132</f>
        <v>40000</v>
      </c>
      <c r="H131" s="67">
        <f>G131/F131</f>
        <v>0.0761904761904762</v>
      </c>
      <c r="I131" s="67"/>
      <c r="J131" s="68" t="e">
        <f>#REF!/#REF!</f>
        <v>#REF!</v>
      </c>
      <c r="K131" s="191"/>
      <c r="L131" s="61" t="e">
        <f>K131/#REF!</f>
        <v>#REF!</v>
      </c>
      <c r="M131" s="222"/>
      <c r="N131" s="206"/>
      <c r="O131" s="40"/>
      <c r="P131" s="40"/>
    </row>
    <row r="132" spans="2:16" s="125" customFormat="1" ht="14.25">
      <c r="B132" s="119"/>
      <c r="C132" s="119"/>
      <c r="D132" s="120" t="s">
        <v>57</v>
      </c>
      <c r="E132" s="120"/>
      <c r="F132" s="121">
        <f>SUM(F133:F134)</f>
        <v>525000</v>
      </c>
      <c r="G132" s="121">
        <f>SUM(G133:G134)</f>
        <v>40000</v>
      </c>
      <c r="H132" s="122">
        <f>G132/F132</f>
        <v>0.0761904761904762</v>
      </c>
      <c r="I132" s="122">
        <v>238000</v>
      </c>
      <c r="J132" s="123" t="e">
        <f>#REF!/#REF!</f>
        <v>#REF!</v>
      </c>
      <c r="K132" s="202">
        <f>K133</f>
        <v>677000</v>
      </c>
      <c r="L132" s="124" t="e">
        <f>K132/#REF!</f>
        <v>#REF!</v>
      </c>
      <c r="M132" s="225"/>
      <c r="N132" s="202">
        <f>N133</f>
        <v>676146</v>
      </c>
      <c r="O132" s="126"/>
      <c r="P132" s="126"/>
    </row>
    <row r="133" spans="1:16" s="39" customFormat="1" ht="14.25">
      <c r="A133" s="72" t="s">
        <v>40</v>
      </c>
      <c r="B133" s="52"/>
      <c r="C133" s="46"/>
      <c r="D133" s="47">
        <v>4214</v>
      </c>
      <c r="E133" s="48" t="s">
        <v>133</v>
      </c>
      <c r="F133" s="77">
        <v>500000</v>
      </c>
      <c r="G133" s="77">
        <v>15000</v>
      </c>
      <c r="H133" s="86">
        <f>G133/F133</f>
        <v>0.03</v>
      </c>
      <c r="I133" s="86">
        <v>238000</v>
      </c>
      <c r="J133" s="73" t="e">
        <f>#REF!/#REF!</f>
        <v>#REF!</v>
      </c>
      <c r="K133" s="196">
        <v>677000</v>
      </c>
      <c r="L133" s="31" t="e">
        <f>K133/#REF!</f>
        <v>#REF!</v>
      </c>
      <c r="M133" s="222"/>
      <c r="N133" s="206">
        <v>676146</v>
      </c>
      <c r="O133" s="40"/>
      <c r="P133" s="40"/>
    </row>
    <row r="134" spans="1:16" s="39" customFormat="1" ht="1.5" customHeight="1" hidden="1">
      <c r="A134" s="72">
        <v>42</v>
      </c>
      <c r="B134" s="52"/>
      <c r="C134" s="46"/>
      <c r="D134" s="47">
        <v>386</v>
      </c>
      <c r="E134" s="48" t="s">
        <v>58</v>
      </c>
      <c r="F134" s="77">
        <v>25000</v>
      </c>
      <c r="G134" s="77">
        <v>25000</v>
      </c>
      <c r="H134" s="79" t="s">
        <v>14</v>
      </c>
      <c r="I134" s="79"/>
      <c r="J134" s="73" t="e">
        <f>#REF!/#REF!</f>
        <v>#REF!</v>
      </c>
      <c r="K134" s="196"/>
      <c r="L134" s="31" t="e">
        <f>K134/#REF!</f>
        <v>#REF!</v>
      </c>
      <c r="M134" s="222"/>
      <c r="N134" s="206"/>
      <c r="O134" s="40"/>
      <c r="P134" s="40"/>
    </row>
    <row r="135" spans="2:16" s="159" customFormat="1" ht="14.25">
      <c r="B135" s="160" t="s">
        <v>59</v>
      </c>
      <c r="C135" s="160"/>
      <c r="D135" s="161"/>
      <c r="E135" s="161"/>
      <c r="F135" s="167">
        <f>F137+F142+F144+F146</f>
        <v>315000</v>
      </c>
      <c r="G135" s="167">
        <f>G137+G142+G144+G146</f>
        <v>316000</v>
      </c>
      <c r="H135" s="168">
        <f aca="true" t="shared" si="3" ref="H135:H145">G135/F135</f>
        <v>1.0031746031746032</v>
      </c>
      <c r="I135" s="168">
        <v>747300</v>
      </c>
      <c r="J135" s="171" t="e">
        <f>#REF!/#REF!</f>
        <v>#REF!</v>
      </c>
      <c r="K135" s="208">
        <f>SUM(K137,K142,K144)</f>
        <v>713935</v>
      </c>
      <c r="L135" s="163" t="e">
        <f>K135/#REF!</f>
        <v>#REF!</v>
      </c>
      <c r="M135" s="223"/>
      <c r="N135" s="201">
        <f>SUM(N137,N142,N144)</f>
        <v>710541</v>
      </c>
      <c r="O135" s="164"/>
      <c r="P135" s="164"/>
    </row>
    <row r="136" spans="1:16" s="94" customFormat="1" ht="14.25">
      <c r="A136" s="96"/>
      <c r="B136" s="97"/>
      <c r="C136" s="107" t="s">
        <v>60</v>
      </c>
      <c r="D136" s="104"/>
      <c r="E136" s="98"/>
      <c r="F136" s="106">
        <f>F137+F142+F144+F146</f>
        <v>315000</v>
      </c>
      <c r="G136" s="106">
        <f>G137+G142+G144+G146</f>
        <v>316000</v>
      </c>
      <c r="H136" s="100">
        <f t="shared" si="3"/>
        <v>1.0031746031746032</v>
      </c>
      <c r="I136" s="100"/>
      <c r="J136" s="101" t="e">
        <f>#REF!/#REF!</f>
        <v>#REF!</v>
      </c>
      <c r="K136" s="190"/>
      <c r="L136" s="108" t="e">
        <f>K136/#REF!</f>
        <v>#REF!</v>
      </c>
      <c r="M136" s="224"/>
      <c r="N136" s="233"/>
      <c r="O136" s="95"/>
      <c r="P136" s="95"/>
    </row>
    <row r="137" spans="2:16" s="125" customFormat="1" ht="14.25">
      <c r="B137" s="119"/>
      <c r="C137" s="119"/>
      <c r="D137" s="120" t="s">
        <v>61</v>
      </c>
      <c r="E137" s="120"/>
      <c r="F137" s="121">
        <f>SUM(F139:F141)</f>
        <v>300000</v>
      </c>
      <c r="G137" s="121">
        <f>SUM(G139:G141)</f>
        <v>300000</v>
      </c>
      <c r="H137" s="122">
        <f t="shared" si="3"/>
        <v>1</v>
      </c>
      <c r="I137" s="122">
        <v>459525</v>
      </c>
      <c r="J137" s="123" t="e">
        <f>#REF!/#REF!</f>
        <v>#REF!</v>
      </c>
      <c r="K137" s="192">
        <f>SUM(K139:K141)</f>
        <v>358300</v>
      </c>
      <c r="L137" s="124" t="e">
        <f>K137/#REF!</f>
        <v>#REF!</v>
      </c>
      <c r="M137" s="225"/>
      <c r="N137" s="202">
        <f>SUM(N139:N141)</f>
        <v>355321</v>
      </c>
      <c r="O137" s="126"/>
      <c r="P137" s="126"/>
    </row>
    <row r="138" spans="1:16" s="39" customFormat="1" ht="14.25" hidden="1">
      <c r="A138" s="41"/>
      <c r="B138" s="42"/>
      <c r="C138" s="42"/>
      <c r="D138" s="69"/>
      <c r="E138" s="69"/>
      <c r="F138" s="70"/>
      <c r="G138" s="70"/>
      <c r="H138" s="62"/>
      <c r="I138" s="62"/>
      <c r="J138" s="71"/>
      <c r="K138" s="193"/>
      <c r="L138" s="44"/>
      <c r="M138" s="222"/>
      <c r="N138" s="206"/>
      <c r="O138" s="40"/>
      <c r="P138" s="40"/>
    </row>
    <row r="139" spans="1:16" s="39" customFormat="1" ht="14.25">
      <c r="A139" s="51">
        <v>11</v>
      </c>
      <c r="B139" s="51">
        <v>42</v>
      </c>
      <c r="C139" s="51"/>
      <c r="D139" s="47">
        <v>3223</v>
      </c>
      <c r="E139" s="48" t="s">
        <v>129</v>
      </c>
      <c r="F139" s="64">
        <v>250000</v>
      </c>
      <c r="G139" s="64">
        <v>250000</v>
      </c>
      <c r="H139" s="54">
        <f t="shared" si="3"/>
        <v>1</v>
      </c>
      <c r="I139" s="54">
        <v>272000</v>
      </c>
      <c r="J139" s="73" t="e">
        <f>#REF!/#REF!</f>
        <v>#REF!</v>
      </c>
      <c r="K139" s="196">
        <v>193100</v>
      </c>
      <c r="L139" s="31" t="e">
        <f>K139/#REF!</f>
        <v>#REF!</v>
      </c>
      <c r="M139" s="222"/>
      <c r="N139" s="206">
        <v>185579</v>
      </c>
      <c r="O139" s="40"/>
      <c r="P139" s="40"/>
    </row>
    <row r="140" spans="1:16" s="39" customFormat="1" ht="14.25">
      <c r="A140" s="51"/>
      <c r="B140" s="51"/>
      <c r="C140" s="51"/>
      <c r="D140" s="47">
        <v>3223</v>
      </c>
      <c r="E140" s="48" t="s">
        <v>181</v>
      </c>
      <c r="F140" s="64"/>
      <c r="G140" s="64"/>
      <c r="H140" s="54"/>
      <c r="I140" s="54">
        <v>115400</v>
      </c>
      <c r="J140" s="73">
        <v>1</v>
      </c>
      <c r="K140" s="196">
        <v>90200</v>
      </c>
      <c r="L140" s="31"/>
      <c r="M140" s="222"/>
      <c r="N140" s="206">
        <v>104867</v>
      </c>
      <c r="O140" s="40"/>
      <c r="P140" s="40"/>
    </row>
    <row r="141" spans="1:16" s="39" customFormat="1" ht="14.25">
      <c r="A141" s="51">
        <v>11</v>
      </c>
      <c r="B141" s="51"/>
      <c r="C141" s="51"/>
      <c r="D141" s="47">
        <v>3232</v>
      </c>
      <c r="E141" s="48" t="s">
        <v>20</v>
      </c>
      <c r="F141" s="64">
        <v>50000</v>
      </c>
      <c r="G141" s="64">
        <v>50000</v>
      </c>
      <c r="H141" s="54">
        <f t="shared" si="3"/>
        <v>1</v>
      </c>
      <c r="I141" s="54">
        <v>72125</v>
      </c>
      <c r="J141" s="68">
        <v>1</v>
      </c>
      <c r="K141" s="196">
        <v>75000</v>
      </c>
      <c r="L141" s="31"/>
      <c r="M141" s="222"/>
      <c r="N141" s="206">
        <v>64875</v>
      </c>
      <c r="O141" s="40"/>
      <c r="P141" s="40"/>
    </row>
    <row r="142" spans="2:16" s="125" customFormat="1" ht="14.25">
      <c r="B142" s="119"/>
      <c r="C142" s="119"/>
      <c r="D142" s="120" t="s">
        <v>62</v>
      </c>
      <c r="E142" s="120"/>
      <c r="F142" s="121">
        <f>SUM(F143:F143)</f>
        <v>10000</v>
      </c>
      <c r="G142" s="121">
        <f>SUM(G143:G143)</f>
        <v>10000</v>
      </c>
      <c r="H142" s="122">
        <f t="shared" si="3"/>
        <v>1</v>
      </c>
      <c r="I142" s="122">
        <v>285825</v>
      </c>
      <c r="J142" s="123" t="e">
        <f>#REF!/#REF!</f>
        <v>#REF!</v>
      </c>
      <c r="K142" s="202">
        <f>K143</f>
        <v>282500</v>
      </c>
      <c r="L142" s="124" t="e">
        <f>K142/#REF!</f>
        <v>#REF!</v>
      </c>
      <c r="M142" s="225"/>
      <c r="N142" s="202">
        <f>N143</f>
        <v>282085</v>
      </c>
      <c r="O142" s="126"/>
      <c r="P142" s="126"/>
    </row>
    <row r="143" spans="1:16" s="39" customFormat="1" ht="14.25">
      <c r="A143" s="72">
        <v>11</v>
      </c>
      <c r="B143" s="52">
        <v>42</v>
      </c>
      <c r="C143" s="52">
        <v>53</v>
      </c>
      <c r="D143" s="47">
        <v>4214</v>
      </c>
      <c r="E143" s="48" t="s">
        <v>127</v>
      </c>
      <c r="F143" s="59">
        <v>10000</v>
      </c>
      <c r="G143" s="59">
        <v>10000</v>
      </c>
      <c r="H143" s="54">
        <f t="shared" si="3"/>
        <v>1</v>
      </c>
      <c r="I143" s="54">
        <v>285825</v>
      </c>
      <c r="J143" s="73" t="e">
        <f>#REF!/#REF!</f>
        <v>#REF!</v>
      </c>
      <c r="K143" s="196">
        <v>282500</v>
      </c>
      <c r="L143" s="31" t="e">
        <f>K143/#REF!</f>
        <v>#REF!</v>
      </c>
      <c r="M143" s="222"/>
      <c r="N143" s="206">
        <v>282085</v>
      </c>
      <c r="O143" s="40"/>
      <c r="P143" s="40"/>
    </row>
    <row r="144" spans="2:16" s="125" customFormat="1" ht="14.25">
      <c r="B144" s="119"/>
      <c r="C144" s="119"/>
      <c r="D144" s="131" t="s">
        <v>63</v>
      </c>
      <c r="E144" s="131"/>
      <c r="F144" s="132">
        <f>SUM(F145)</f>
        <v>5000</v>
      </c>
      <c r="G144" s="132">
        <f>SUM(G145)</f>
        <v>6000</v>
      </c>
      <c r="H144" s="122">
        <f t="shared" si="3"/>
        <v>1.2</v>
      </c>
      <c r="I144" s="122">
        <v>1950</v>
      </c>
      <c r="J144" s="123" t="e">
        <f>#REF!/#REF!</f>
        <v>#REF!</v>
      </c>
      <c r="K144" s="215">
        <f>K145</f>
        <v>73135</v>
      </c>
      <c r="L144" s="124" t="e">
        <f>K144/#REF!</f>
        <v>#REF!</v>
      </c>
      <c r="M144" s="225"/>
      <c r="N144" s="202">
        <f>N145</f>
        <v>73135</v>
      </c>
      <c r="O144" s="126"/>
      <c r="P144" s="126"/>
    </row>
    <row r="145" spans="1:16" s="39" customFormat="1" ht="14.25">
      <c r="A145" s="51">
        <v>11</v>
      </c>
      <c r="B145" s="52"/>
      <c r="C145" s="52"/>
      <c r="D145" s="47">
        <v>3234</v>
      </c>
      <c r="E145" s="48" t="s">
        <v>214</v>
      </c>
      <c r="F145" s="64">
        <v>5000</v>
      </c>
      <c r="G145" s="64">
        <v>6000</v>
      </c>
      <c r="H145" s="54">
        <f t="shared" si="3"/>
        <v>1.2</v>
      </c>
      <c r="I145" s="54">
        <v>1950</v>
      </c>
      <c r="J145" s="82" t="e">
        <f>#REF!/#REF!</f>
        <v>#REF!</v>
      </c>
      <c r="K145" s="196">
        <v>73135</v>
      </c>
      <c r="L145" s="31" t="e">
        <f>K145/#REF!</f>
        <v>#REF!</v>
      </c>
      <c r="M145" s="222"/>
      <c r="N145" s="206">
        <v>73135</v>
      </c>
      <c r="O145" s="40"/>
      <c r="P145" s="40"/>
    </row>
    <row r="146" spans="1:16" s="39" customFormat="1" ht="0.75" customHeight="1">
      <c r="A146" s="41"/>
      <c r="B146" s="42"/>
      <c r="C146" s="42"/>
      <c r="D146" s="80" t="s">
        <v>85</v>
      </c>
      <c r="E146" s="80"/>
      <c r="F146" s="81">
        <f>SUM(F147)</f>
        <v>0</v>
      </c>
      <c r="G146" s="81">
        <f>SUM(G147)</f>
        <v>0</v>
      </c>
      <c r="H146" s="66" t="s">
        <v>14</v>
      </c>
      <c r="I146" s="66"/>
      <c r="J146" s="71" t="e">
        <f>#REF!/#REF!</f>
        <v>#REF!</v>
      </c>
      <c r="K146" s="216"/>
      <c r="L146" s="44" t="e">
        <f>K146/#REF!</f>
        <v>#REF!</v>
      </c>
      <c r="M146" s="222"/>
      <c r="N146" s="206"/>
      <c r="O146" s="40"/>
      <c r="P146" s="40"/>
    </row>
    <row r="147" spans="1:16" s="39" customFormat="1" ht="14.25" hidden="1">
      <c r="A147" s="51" t="s">
        <v>46</v>
      </c>
      <c r="B147" s="52"/>
      <c r="C147" s="52"/>
      <c r="D147" s="47">
        <v>323</v>
      </c>
      <c r="E147" s="48" t="s">
        <v>20</v>
      </c>
      <c r="F147" s="64"/>
      <c r="G147" s="64"/>
      <c r="H147" s="54"/>
      <c r="I147" s="54"/>
      <c r="J147" s="82" t="e">
        <f>#REF!/#REF!</f>
        <v>#REF!</v>
      </c>
      <c r="K147" s="196"/>
      <c r="L147" s="31" t="e">
        <f>K147/#REF!</f>
        <v>#REF!</v>
      </c>
      <c r="M147" s="222"/>
      <c r="N147" s="206"/>
      <c r="O147" s="40"/>
      <c r="P147" s="40"/>
    </row>
    <row r="148" spans="2:16" s="159" customFormat="1" ht="14.25">
      <c r="B148" s="160" t="s">
        <v>64</v>
      </c>
      <c r="C148" s="160"/>
      <c r="D148" s="161"/>
      <c r="E148" s="161"/>
      <c r="F148" s="167">
        <f>F149</f>
        <v>413500</v>
      </c>
      <c r="G148" s="167">
        <f>G149</f>
        <v>33500</v>
      </c>
      <c r="H148" s="168">
        <f>G148/F148</f>
        <v>0.08101571946795647</v>
      </c>
      <c r="I148" s="168">
        <v>782672</v>
      </c>
      <c r="J148" s="171" t="e">
        <f>#REF!/#REF!</f>
        <v>#REF!</v>
      </c>
      <c r="K148" s="208">
        <f>SUM(K150,K154,K156)</f>
        <v>3503800</v>
      </c>
      <c r="L148" s="163" t="e">
        <f>K148/#REF!</f>
        <v>#REF!</v>
      </c>
      <c r="M148" s="223"/>
      <c r="N148" s="201">
        <f>SUM(N150,N154,N156)</f>
        <v>3522504</v>
      </c>
      <c r="O148" s="164"/>
      <c r="P148" s="164"/>
    </row>
    <row r="149" spans="1:16" s="94" customFormat="1" ht="14.25">
      <c r="A149" s="96"/>
      <c r="B149" s="97"/>
      <c r="C149" s="107" t="s">
        <v>65</v>
      </c>
      <c r="D149" s="104"/>
      <c r="E149" s="98"/>
      <c r="F149" s="106">
        <f>F150+F154+F156</f>
        <v>413500</v>
      </c>
      <c r="G149" s="106">
        <f>G150+G154+G156</f>
        <v>33500</v>
      </c>
      <c r="H149" s="100">
        <f>G149/F149</f>
        <v>0.08101571946795647</v>
      </c>
      <c r="I149" s="100"/>
      <c r="J149" s="101" t="e">
        <f>#REF!/#REF!</f>
        <v>#REF!</v>
      </c>
      <c r="K149" s="190"/>
      <c r="L149" s="108" t="e">
        <f>K149/#REF!</f>
        <v>#REF!</v>
      </c>
      <c r="M149" s="224"/>
      <c r="N149" s="233"/>
      <c r="O149" s="95"/>
      <c r="P149" s="95"/>
    </row>
    <row r="150" spans="2:16" s="125" customFormat="1" ht="14.25">
      <c r="B150" s="119"/>
      <c r="C150" s="119"/>
      <c r="D150" s="120" t="s">
        <v>66</v>
      </c>
      <c r="E150" s="120"/>
      <c r="F150" s="121">
        <f>SUM(F152:F152)</f>
        <v>7500</v>
      </c>
      <c r="G150" s="121">
        <f>SUM(G152:G152)</f>
        <v>7500</v>
      </c>
      <c r="H150" s="122">
        <f>G150/F150</f>
        <v>1</v>
      </c>
      <c r="I150" s="122">
        <v>178000</v>
      </c>
      <c r="J150" s="123" t="e">
        <f>#REF!/#REF!</f>
        <v>#REF!</v>
      </c>
      <c r="K150" s="202">
        <f>K153</f>
        <v>89200</v>
      </c>
      <c r="L150" s="124" t="e">
        <f>K150/#REF!</f>
        <v>#REF!</v>
      </c>
      <c r="M150" s="225"/>
      <c r="N150" s="202">
        <f>N153</f>
        <v>89104</v>
      </c>
      <c r="O150" s="126"/>
      <c r="P150" s="126"/>
    </row>
    <row r="151" spans="1:16" s="39" customFormat="1" ht="0.75" customHeight="1">
      <c r="A151" s="41"/>
      <c r="B151" s="42"/>
      <c r="C151" s="42"/>
      <c r="D151" s="69"/>
      <c r="E151" s="69"/>
      <c r="F151" s="70"/>
      <c r="G151" s="70"/>
      <c r="H151" s="62"/>
      <c r="I151" s="62"/>
      <c r="J151" s="71"/>
      <c r="K151" s="210"/>
      <c r="L151" s="44"/>
      <c r="M151" s="222"/>
      <c r="N151" s="206"/>
      <c r="O151" s="40"/>
      <c r="P151" s="40"/>
    </row>
    <row r="152" spans="1:16" s="39" customFormat="1" ht="14.25">
      <c r="A152" s="51" t="s">
        <v>46</v>
      </c>
      <c r="B152" s="51"/>
      <c r="C152" s="51"/>
      <c r="D152" s="47">
        <v>3234</v>
      </c>
      <c r="E152" s="48" t="s">
        <v>125</v>
      </c>
      <c r="F152" s="60">
        <v>7500</v>
      </c>
      <c r="G152" s="60">
        <v>7500</v>
      </c>
      <c r="H152" s="54">
        <f>G152/F152</f>
        <v>1</v>
      </c>
      <c r="I152" s="54">
        <v>45000</v>
      </c>
      <c r="J152" s="82" t="e">
        <f>#REF!/#REF!</f>
        <v>#REF!</v>
      </c>
      <c r="K152" s="196"/>
      <c r="L152" s="31" t="e">
        <f>K152/#REF!</f>
        <v>#REF!</v>
      </c>
      <c r="M152" s="222"/>
      <c r="N152" s="206"/>
      <c r="O152" s="40"/>
      <c r="P152" s="40"/>
    </row>
    <row r="153" spans="1:16" s="39" customFormat="1" ht="13.5" customHeight="1">
      <c r="A153" s="51">
        <v>11</v>
      </c>
      <c r="B153" s="51">
        <v>42</v>
      </c>
      <c r="C153" s="51"/>
      <c r="D153" s="47">
        <v>3234</v>
      </c>
      <c r="E153" s="48" t="s">
        <v>124</v>
      </c>
      <c r="F153" s="60"/>
      <c r="G153" s="60"/>
      <c r="H153" s="54"/>
      <c r="I153" s="54">
        <v>133000</v>
      </c>
      <c r="J153" s="82">
        <v>1</v>
      </c>
      <c r="K153" s="196">
        <v>89200</v>
      </c>
      <c r="L153" s="31"/>
      <c r="M153" s="222"/>
      <c r="N153" s="206">
        <v>89104</v>
      </c>
      <c r="O153" s="40"/>
      <c r="P153" s="40"/>
    </row>
    <row r="154" spans="1:16" s="125" customFormat="1" ht="15" customHeight="1">
      <c r="A154" s="118"/>
      <c r="B154" s="118"/>
      <c r="C154" s="118"/>
      <c r="D154" s="120" t="s">
        <v>67</v>
      </c>
      <c r="E154" s="120"/>
      <c r="F154" s="121">
        <f>SUM(F155)</f>
        <v>6000</v>
      </c>
      <c r="G154" s="121">
        <f>SUM(G155)</f>
        <v>6000</v>
      </c>
      <c r="H154" s="122">
        <f>G154/F154</f>
        <v>1</v>
      </c>
      <c r="I154" s="122"/>
      <c r="J154" s="123" t="e">
        <f>#REF!/#REF!</f>
        <v>#REF!</v>
      </c>
      <c r="K154" s="202"/>
      <c r="L154" s="124" t="e">
        <f>K154/#REF!</f>
        <v>#REF!</v>
      </c>
      <c r="M154" s="225"/>
      <c r="N154" s="202"/>
      <c r="O154" s="126"/>
      <c r="P154" s="126"/>
    </row>
    <row r="155" spans="1:16" s="39" customFormat="1" ht="14.25" customHeight="1">
      <c r="A155" s="51" t="s">
        <v>46</v>
      </c>
      <c r="B155" s="51"/>
      <c r="C155" s="51"/>
      <c r="D155" s="47">
        <v>323</v>
      </c>
      <c r="E155" s="48" t="s">
        <v>20</v>
      </c>
      <c r="F155" s="64">
        <v>6000</v>
      </c>
      <c r="G155" s="64">
        <v>6000</v>
      </c>
      <c r="H155" s="54">
        <f>G155/F155</f>
        <v>1</v>
      </c>
      <c r="I155" s="54"/>
      <c r="J155" s="82" t="e">
        <f>#REF!/#REF!</f>
        <v>#REF!</v>
      </c>
      <c r="K155" s="196"/>
      <c r="L155" s="31" t="e">
        <f>K155/#REF!</f>
        <v>#REF!</v>
      </c>
      <c r="M155" s="222"/>
      <c r="N155" s="206"/>
      <c r="O155" s="40"/>
      <c r="P155" s="40"/>
    </row>
    <row r="156" spans="1:16" s="125" customFormat="1" ht="13.5" customHeight="1">
      <c r="A156" s="118"/>
      <c r="B156" s="118"/>
      <c r="C156" s="118"/>
      <c r="D156" s="120" t="s">
        <v>68</v>
      </c>
      <c r="E156" s="120"/>
      <c r="F156" s="121">
        <f>SUM(F157)</f>
        <v>400000</v>
      </c>
      <c r="G156" s="121">
        <f>SUM(G157)</f>
        <v>20000</v>
      </c>
      <c r="H156" s="130">
        <f>G156/F156</f>
        <v>0.05</v>
      </c>
      <c r="I156" s="130">
        <v>604672</v>
      </c>
      <c r="J156" s="123" t="e">
        <f>#REF!/#REF!</f>
        <v>#REF!</v>
      </c>
      <c r="K156" s="202">
        <f>SUM(K157:K158)</f>
        <v>3414600</v>
      </c>
      <c r="L156" s="124" t="e">
        <f>K156/#REF!</f>
        <v>#REF!</v>
      </c>
      <c r="M156" s="225"/>
      <c r="N156" s="202">
        <f>SUM(N157:N158)</f>
        <v>3433400</v>
      </c>
      <c r="O156" s="126"/>
      <c r="P156" s="126"/>
    </row>
    <row r="157" spans="1:16" s="39" customFormat="1" ht="14.25" customHeight="1">
      <c r="A157" s="51" t="s">
        <v>46</v>
      </c>
      <c r="B157" s="51"/>
      <c r="C157" s="51"/>
      <c r="D157" s="47">
        <v>4227</v>
      </c>
      <c r="E157" s="48" t="s">
        <v>190</v>
      </c>
      <c r="F157" s="64">
        <v>400000</v>
      </c>
      <c r="G157" s="64">
        <v>20000</v>
      </c>
      <c r="H157" s="86">
        <f>G157/F157</f>
        <v>0.05</v>
      </c>
      <c r="I157" s="86"/>
      <c r="J157" s="82" t="e">
        <f>#REF!/#REF!</f>
        <v>#REF!</v>
      </c>
      <c r="K157" s="196">
        <v>20600</v>
      </c>
      <c r="L157" s="31" t="e">
        <f>K157/#REF!</f>
        <v>#REF!</v>
      </c>
      <c r="M157" s="222"/>
      <c r="N157" s="206">
        <v>20549</v>
      </c>
      <c r="O157" s="40"/>
      <c r="P157" s="40"/>
    </row>
    <row r="158" spans="1:16" s="39" customFormat="1" ht="14.25">
      <c r="A158" s="51">
        <v>42</v>
      </c>
      <c r="B158" s="51">
        <v>53</v>
      </c>
      <c r="C158" s="51"/>
      <c r="D158" s="47">
        <v>4214</v>
      </c>
      <c r="E158" s="48" t="s">
        <v>123</v>
      </c>
      <c r="F158" s="64"/>
      <c r="G158" s="64"/>
      <c r="H158" s="86"/>
      <c r="I158" s="86">
        <v>604672</v>
      </c>
      <c r="J158" s="82" t="e">
        <f>#REF!/#REF!</f>
        <v>#REF!</v>
      </c>
      <c r="K158" s="196">
        <v>3394000</v>
      </c>
      <c r="L158" s="31" t="e">
        <f>K158/#REF!</f>
        <v>#REF!</v>
      </c>
      <c r="M158" s="222"/>
      <c r="N158" s="206">
        <v>3412851</v>
      </c>
      <c r="O158" s="40"/>
      <c r="P158" s="40"/>
    </row>
    <row r="159" spans="2:16" s="159" customFormat="1" ht="14.25">
      <c r="B159" s="160" t="s">
        <v>69</v>
      </c>
      <c r="C159" s="160"/>
      <c r="D159" s="161"/>
      <c r="E159" s="161"/>
      <c r="F159" s="167" t="e">
        <f>F160+F176+F206</f>
        <v>#REF!</v>
      </c>
      <c r="G159" s="167" t="e">
        <f>G160+G176+G206</f>
        <v>#REF!</v>
      </c>
      <c r="H159" s="168" t="e">
        <f>G159/F159</f>
        <v>#REF!</v>
      </c>
      <c r="I159" s="168">
        <v>1549331</v>
      </c>
      <c r="J159" s="171" t="e">
        <f>#REF!/#REF!</f>
        <v>#REF!</v>
      </c>
      <c r="K159" s="208">
        <f>SUM(K160,K176,K191,K206)</f>
        <v>1036867</v>
      </c>
      <c r="L159" s="163" t="e">
        <f>K159/#REF!</f>
        <v>#REF!</v>
      </c>
      <c r="M159" s="223"/>
      <c r="N159" s="201">
        <f>SUM(N161,N176,N191,N206)</f>
        <v>1041217</v>
      </c>
      <c r="O159" s="164"/>
      <c r="P159" s="164"/>
    </row>
    <row r="160" spans="1:16" s="94" customFormat="1" ht="14.25">
      <c r="A160" s="96"/>
      <c r="B160" s="97"/>
      <c r="C160" s="97" t="s">
        <v>70</v>
      </c>
      <c r="D160" s="98"/>
      <c r="E160" s="98"/>
      <c r="F160" s="106" t="e">
        <f>F161+#REF!</f>
        <v>#REF!</v>
      </c>
      <c r="G160" s="106" t="e">
        <f>G161+#REF!</f>
        <v>#REF!</v>
      </c>
      <c r="H160" s="100" t="e">
        <f>G160/F160</f>
        <v>#REF!</v>
      </c>
      <c r="I160" s="100">
        <v>73000</v>
      </c>
      <c r="J160" s="101" t="e">
        <f>#REF!/#REF!</f>
        <v>#REF!</v>
      </c>
      <c r="K160" s="190">
        <f>K161</f>
        <v>38400</v>
      </c>
      <c r="L160" s="109" t="e">
        <f>K160/#REF!</f>
        <v>#REF!</v>
      </c>
      <c r="M160" s="224"/>
      <c r="N160" s="233"/>
      <c r="O160" s="95"/>
      <c r="P160" s="95"/>
    </row>
    <row r="161" spans="2:16" s="125" customFormat="1" ht="14.25">
      <c r="B161" s="119"/>
      <c r="C161" s="119"/>
      <c r="D161" s="118" t="s">
        <v>71</v>
      </c>
      <c r="E161" s="118"/>
      <c r="F161" s="121">
        <f>SUM(F162:F162)</f>
        <v>50000</v>
      </c>
      <c r="G161" s="121">
        <f>SUM(G162:G162)</f>
        <v>50000</v>
      </c>
      <c r="H161" s="122">
        <f>G161/F161</f>
        <v>1</v>
      </c>
      <c r="I161" s="122">
        <v>73000</v>
      </c>
      <c r="J161" s="123" t="e">
        <f>#REF!/#REF!</f>
        <v>#REF!</v>
      </c>
      <c r="K161" s="202">
        <f>SUM(K162:K175)</f>
        <v>38400</v>
      </c>
      <c r="L161" s="124" t="e">
        <f>K161/#REF!</f>
        <v>#REF!</v>
      </c>
      <c r="M161" s="225"/>
      <c r="N161" s="202">
        <f>SUM(N162:N169)</f>
        <v>33000</v>
      </c>
      <c r="O161" s="126"/>
      <c r="P161" s="126"/>
    </row>
    <row r="162" spans="1:16" s="39" customFormat="1" ht="14.25">
      <c r="A162" s="51">
        <v>11</v>
      </c>
      <c r="B162" s="51"/>
      <c r="C162" s="52"/>
      <c r="D162" s="47">
        <v>3811</v>
      </c>
      <c r="E162" s="48" t="s">
        <v>153</v>
      </c>
      <c r="F162" s="64">
        <v>50000</v>
      </c>
      <c r="G162" s="64">
        <v>50000</v>
      </c>
      <c r="H162" s="54">
        <f>G162/F162</f>
        <v>1</v>
      </c>
      <c r="I162" s="54">
        <v>5500</v>
      </c>
      <c r="J162" s="73" t="e">
        <f>#REF!/#REF!</f>
        <v>#REF!</v>
      </c>
      <c r="K162" s="196">
        <v>5500</v>
      </c>
      <c r="L162" s="31" t="e">
        <f>K162/#REF!</f>
        <v>#REF!</v>
      </c>
      <c r="M162" s="222"/>
      <c r="N162" s="206">
        <v>5500</v>
      </c>
      <c r="O162" s="40"/>
      <c r="P162" s="40"/>
    </row>
    <row r="163" spans="1:16" s="39" customFormat="1" ht="14.25">
      <c r="A163" s="51">
        <v>11</v>
      </c>
      <c r="B163" s="51"/>
      <c r="C163" s="52"/>
      <c r="D163" s="47">
        <v>3811</v>
      </c>
      <c r="E163" s="48" t="s">
        <v>154</v>
      </c>
      <c r="F163" s="64"/>
      <c r="G163" s="64"/>
      <c r="H163" s="54"/>
      <c r="I163" s="54">
        <v>10000</v>
      </c>
      <c r="J163" s="73">
        <v>1</v>
      </c>
      <c r="K163" s="196">
        <v>2000</v>
      </c>
      <c r="L163" s="31"/>
      <c r="M163" s="222"/>
      <c r="N163" s="206">
        <v>2000</v>
      </c>
      <c r="O163" s="40"/>
      <c r="P163" s="40"/>
    </row>
    <row r="164" spans="1:16" s="39" customFormat="1" ht="14.25" hidden="1">
      <c r="A164" s="51">
        <v>11</v>
      </c>
      <c r="B164" s="51"/>
      <c r="C164" s="52"/>
      <c r="D164" s="47"/>
      <c r="E164" s="48"/>
      <c r="F164" s="64"/>
      <c r="G164" s="64"/>
      <c r="H164" s="54"/>
      <c r="I164" s="54"/>
      <c r="J164" s="73"/>
      <c r="K164" s="196"/>
      <c r="L164" s="31"/>
      <c r="M164" s="222"/>
      <c r="N164" s="206"/>
      <c r="O164" s="40"/>
      <c r="P164" s="40"/>
    </row>
    <row r="165" spans="1:16" s="39" customFormat="1" ht="14.25">
      <c r="A165" s="51">
        <v>11</v>
      </c>
      <c r="B165" s="51"/>
      <c r="C165" s="52"/>
      <c r="D165" s="47">
        <v>3811</v>
      </c>
      <c r="E165" s="48" t="s">
        <v>155</v>
      </c>
      <c r="F165" s="64"/>
      <c r="G165" s="64"/>
      <c r="H165" s="54"/>
      <c r="I165" s="54">
        <v>4000</v>
      </c>
      <c r="J165" s="73">
        <v>1</v>
      </c>
      <c r="K165" s="196">
        <v>2500</v>
      </c>
      <c r="L165" s="31"/>
      <c r="M165" s="222"/>
      <c r="N165" s="206">
        <v>2500</v>
      </c>
      <c r="O165" s="40"/>
      <c r="P165" s="40"/>
    </row>
    <row r="166" spans="1:16" s="39" customFormat="1" ht="14.25">
      <c r="A166" s="51">
        <v>11</v>
      </c>
      <c r="B166" s="51"/>
      <c r="C166" s="52"/>
      <c r="D166" s="47">
        <v>3811</v>
      </c>
      <c r="E166" s="48" t="s">
        <v>222</v>
      </c>
      <c r="F166" s="64"/>
      <c r="G166" s="64"/>
      <c r="H166" s="54"/>
      <c r="I166" s="54"/>
      <c r="J166" s="73"/>
      <c r="K166" s="196">
        <v>15000</v>
      </c>
      <c r="L166" s="31"/>
      <c r="M166" s="222"/>
      <c r="N166" s="206">
        <v>15000</v>
      </c>
      <c r="O166" s="40"/>
      <c r="P166" s="40"/>
    </row>
    <row r="167" spans="1:16" s="39" customFormat="1" ht="14.25">
      <c r="A167" s="51"/>
      <c r="B167" s="51"/>
      <c r="C167" s="52"/>
      <c r="D167" s="47">
        <v>3811</v>
      </c>
      <c r="E167" s="87" t="s">
        <v>134</v>
      </c>
      <c r="F167" s="64"/>
      <c r="G167" s="64"/>
      <c r="H167" s="54"/>
      <c r="I167" s="54">
        <v>13000</v>
      </c>
      <c r="J167" s="73">
        <v>1</v>
      </c>
      <c r="K167" s="196"/>
      <c r="L167" s="31"/>
      <c r="M167" s="222"/>
      <c r="N167" s="206"/>
      <c r="O167" s="40"/>
      <c r="P167" s="40"/>
    </row>
    <row r="168" spans="1:16" s="39" customFormat="1" ht="14.25">
      <c r="A168" s="51">
        <v>11</v>
      </c>
      <c r="B168" s="51"/>
      <c r="C168" s="52"/>
      <c r="D168" s="47">
        <v>3811</v>
      </c>
      <c r="E168" s="48" t="s">
        <v>156</v>
      </c>
      <c r="F168" s="64"/>
      <c r="G168" s="64"/>
      <c r="H168" s="54"/>
      <c r="I168" s="54">
        <v>7000</v>
      </c>
      <c r="J168" s="73">
        <v>1</v>
      </c>
      <c r="K168" s="196">
        <v>5000</v>
      </c>
      <c r="L168" s="31"/>
      <c r="M168" s="222"/>
      <c r="N168" s="206">
        <v>5000</v>
      </c>
      <c r="O168" s="40"/>
      <c r="P168" s="40"/>
    </row>
    <row r="169" spans="1:16" s="39" customFormat="1" ht="12" customHeight="1">
      <c r="A169" s="51">
        <v>11</v>
      </c>
      <c r="B169" s="51"/>
      <c r="C169" s="52"/>
      <c r="D169" s="47">
        <v>3811</v>
      </c>
      <c r="E169" s="48" t="s">
        <v>162</v>
      </c>
      <c r="F169" s="64"/>
      <c r="G169" s="64"/>
      <c r="H169" s="54"/>
      <c r="I169" s="54">
        <v>8000</v>
      </c>
      <c r="J169" s="73">
        <v>1</v>
      </c>
      <c r="K169" s="196">
        <v>3000</v>
      </c>
      <c r="L169" s="31"/>
      <c r="M169" s="222"/>
      <c r="N169" s="206">
        <v>3000</v>
      </c>
      <c r="O169" s="40"/>
      <c r="P169" s="40"/>
    </row>
    <row r="170" spans="1:16" s="39" customFormat="1" ht="1.5" customHeight="1">
      <c r="A170" s="51">
        <v>11</v>
      </c>
      <c r="B170" s="51"/>
      <c r="C170" s="52"/>
      <c r="D170" s="47"/>
      <c r="E170" s="48"/>
      <c r="F170" s="64"/>
      <c r="G170" s="64"/>
      <c r="H170" s="54"/>
      <c r="I170" s="54"/>
      <c r="J170" s="73"/>
      <c r="K170" s="196"/>
      <c r="L170" s="31"/>
      <c r="M170" s="222"/>
      <c r="N170" s="206"/>
      <c r="O170" s="40"/>
      <c r="P170" s="40"/>
    </row>
    <row r="171" spans="1:16" s="39" customFormat="1" ht="14.25" hidden="1">
      <c r="A171" s="51"/>
      <c r="B171" s="51"/>
      <c r="C171" s="52"/>
      <c r="D171" s="47"/>
      <c r="E171" s="48"/>
      <c r="F171" s="64"/>
      <c r="G171" s="64"/>
      <c r="H171" s="54"/>
      <c r="I171" s="54"/>
      <c r="J171" s="73"/>
      <c r="K171" s="196"/>
      <c r="L171" s="31"/>
      <c r="M171" s="222"/>
      <c r="N171" s="206"/>
      <c r="O171" s="40"/>
      <c r="P171" s="40"/>
    </row>
    <row r="172" spans="1:16" s="39" customFormat="1" ht="14.25" hidden="1">
      <c r="A172" s="51"/>
      <c r="B172" s="51"/>
      <c r="C172" s="52"/>
      <c r="D172" s="47"/>
      <c r="E172" s="48"/>
      <c r="F172" s="64"/>
      <c r="G172" s="64"/>
      <c r="H172" s="54"/>
      <c r="I172" s="54"/>
      <c r="J172" s="73"/>
      <c r="K172" s="196"/>
      <c r="L172" s="31"/>
      <c r="M172" s="222"/>
      <c r="N172" s="206"/>
      <c r="O172" s="40"/>
      <c r="P172" s="40"/>
    </row>
    <row r="173" spans="1:16" s="39" customFormat="1" ht="14.25" hidden="1">
      <c r="A173" s="51"/>
      <c r="B173" s="51"/>
      <c r="C173" s="52"/>
      <c r="D173" s="47"/>
      <c r="E173" s="48"/>
      <c r="F173" s="64"/>
      <c r="G173" s="64"/>
      <c r="H173" s="54"/>
      <c r="I173" s="54"/>
      <c r="J173" s="73"/>
      <c r="K173" s="196"/>
      <c r="L173" s="31"/>
      <c r="M173" s="222"/>
      <c r="N173" s="206"/>
      <c r="O173" s="40"/>
      <c r="P173" s="40"/>
    </row>
    <row r="174" spans="1:16" s="39" customFormat="1" ht="14.25" hidden="1">
      <c r="A174" s="51"/>
      <c r="B174" s="51"/>
      <c r="C174" s="52"/>
      <c r="D174" s="47"/>
      <c r="E174" s="48"/>
      <c r="F174" s="64"/>
      <c r="G174" s="64"/>
      <c r="H174" s="54"/>
      <c r="I174" s="54"/>
      <c r="J174" s="73"/>
      <c r="K174" s="196"/>
      <c r="L174" s="31"/>
      <c r="M174" s="222"/>
      <c r="N174" s="206"/>
      <c r="O174" s="40"/>
      <c r="P174" s="40"/>
    </row>
    <row r="175" spans="1:16" s="39" customFormat="1" ht="14.25">
      <c r="A175" s="51"/>
      <c r="B175" s="51"/>
      <c r="C175" s="52"/>
      <c r="D175" s="47">
        <v>3811</v>
      </c>
      <c r="E175" s="48" t="s">
        <v>219</v>
      </c>
      <c r="F175" s="64"/>
      <c r="G175" s="64"/>
      <c r="H175" s="54"/>
      <c r="I175" s="54">
        <v>33500</v>
      </c>
      <c r="J175" s="73"/>
      <c r="K175" s="196">
        <v>5400</v>
      </c>
      <c r="L175" s="31"/>
      <c r="M175" s="222"/>
      <c r="N175" s="206"/>
      <c r="O175" s="40"/>
      <c r="P175" s="40"/>
    </row>
    <row r="176" spans="1:16" s="94" customFormat="1" ht="14.25">
      <c r="A176" s="51">
        <v>11</v>
      </c>
      <c r="B176" s="103"/>
      <c r="C176" s="97" t="s">
        <v>72</v>
      </c>
      <c r="D176" s="98"/>
      <c r="E176" s="98"/>
      <c r="F176" s="106" t="e">
        <f>F177+F202</f>
        <v>#REF!</v>
      </c>
      <c r="G176" s="106" t="e">
        <f>G177+G202</f>
        <v>#REF!</v>
      </c>
      <c r="H176" s="100" t="e">
        <f>G176/F176</f>
        <v>#REF!</v>
      </c>
      <c r="I176" s="100">
        <v>771500</v>
      </c>
      <c r="J176" s="101"/>
      <c r="K176" s="213">
        <f>SUM(K181:K190)</f>
        <v>598000</v>
      </c>
      <c r="L176" s="108"/>
      <c r="M176" s="224"/>
      <c r="N176" s="233">
        <f>SUM(N181:N190)</f>
        <v>598000</v>
      </c>
      <c r="O176" s="95"/>
      <c r="P176" s="95"/>
    </row>
    <row r="177" spans="1:16" s="39" customFormat="1" ht="0.75" customHeight="1">
      <c r="A177" s="103"/>
      <c r="B177" s="43"/>
      <c r="C177" s="42"/>
      <c r="D177" s="43" t="s">
        <v>73</v>
      </c>
      <c r="E177" s="43"/>
      <c r="F177" s="70" t="e">
        <f>SUM(#REF!)</f>
        <v>#REF!</v>
      </c>
      <c r="G177" s="70" t="e">
        <f>SUM(#REF!)</f>
        <v>#REF!</v>
      </c>
      <c r="H177" s="62" t="e">
        <f>G177/F177</f>
        <v>#REF!</v>
      </c>
      <c r="I177" s="62"/>
      <c r="J177" s="71" t="e">
        <f>#REF!/#REF!</f>
        <v>#REF!</v>
      </c>
      <c r="K177" s="195"/>
      <c r="L177" s="44" t="e">
        <f>K177/#REF!</f>
        <v>#REF!</v>
      </c>
      <c r="M177" s="222"/>
      <c r="N177" s="206"/>
      <c r="O177" s="40"/>
      <c r="P177" s="40"/>
    </row>
    <row r="178" spans="1:16" s="39" customFormat="1" ht="14.25" hidden="1">
      <c r="A178" s="43"/>
      <c r="B178" s="43"/>
      <c r="C178" s="42"/>
      <c r="D178" s="43"/>
      <c r="E178" s="43"/>
      <c r="F178" s="70"/>
      <c r="G178" s="70"/>
      <c r="H178" s="62"/>
      <c r="I178" s="62"/>
      <c r="J178" s="71"/>
      <c r="K178" s="195"/>
      <c r="L178" s="44"/>
      <c r="M178" s="222"/>
      <c r="N178" s="206"/>
      <c r="O178" s="40"/>
      <c r="P178" s="40"/>
    </row>
    <row r="179" spans="1:16" s="39" customFormat="1" ht="14.25" hidden="1">
      <c r="A179" s="43"/>
      <c r="B179" s="43"/>
      <c r="C179" s="42"/>
      <c r="D179" s="43"/>
      <c r="E179" s="43"/>
      <c r="F179" s="70"/>
      <c r="G179" s="70"/>
      <c r="H179" s="62"/>
      <c r="I179" s="62"/>
      <c r="J179" s="71"/>
      <c r="K179" s="195"/>
      <c r="L179" s="44"/>
      <c r="M179" s="222"/>
      <c r="N179" s="206"/>
      <c r="O179" s="40"/>
      <c r="P179" s="40"/>
    </row>
    <row r="180" spans="1:16" s="39" customFormat="1" ht="14.25" hidden="1">
      <c r="A180" s="43"/>
      <c r="B180" s="43"/>
      <c r="C180" s="42"/>
      <c r="D180" s="43"/>
      <c r="E180" s="43"/>
      <c r="F180" s="70"/>
      <c r="G180" s="70"/>
      <c r="H180" s="62"/>
      <c r="I180" s="62"/>
      <c r="J180" s="71"/>
      <c r="K180" s="195"/>
      <c r="L180" s="44"/>
      <c r="M180" s="222"/>
      <c r="N180" s="206"/>
      <c r="O180" s="40"/>
      <c r="P180" s="40"/>
    </row>
    <row r="181" spans="1:16" s="39" customFormat="1" ht="14.25">
      <c r="A181" s="43"/>
      <c r="B181" s="51"/>
      <c r="C181" s="52"/>
      <c r="D181" s="47">
        <v>3811</v>
      </c>
      <c r="E181" s="87" t="s">
        <v>148</v>
      </c>
      <c r="F181" s="60"/>
      <c r="G181" s="60"/>
      <c r="H181" s="54"/>
      <c r="I181" s="54">
        <v>680000</v>
      </c>
      <c r="J181" s="73">
        <v>1</v>
      </c>
      <c r="K181" s="196">
        <v>533000</v>
      </c>
      <c r="L181" s="31"/>
      <c r="M181" s="222"/>
      <c r="N181" s="206">
        <v>533000</v>
      </c>
      <c r="O181" s="40"/>
      <c r="P181" s="40"/>
    </row>
    <row r="182" spans="1:16" s="39" customFormat="1" ht="14.25">
      <c r="A182" s="51">
        <v>11</v>
      </c>
      <c r="B182" s="51"/>
      <c r="C182" s="52"/>
      <c r="D182" s="47">
        <v>3811</v>
      </c>
      <c r="E182" s="87" t="s">
        <v>150</v>
      </c>
      <c r="F182" s="60"/>
      <c r="G182" s="60"/>
      <c r="H182" s="54"/>
      <c r="I182" s="54">
        <v>15000</v>
      </c>
      <c r="J182" s="73">
        <v>1</v>
      </c>
      <c r="K182" s="196">
        <v>22000</v>
      </c>
      <c r="L182" s="31"/>
      <c r="M182" s="222"/>
      <c r="N182" s="206">
        <v>22000</v>
      </c>
      <c r="O182" s="40"/>
      <c r="P182" s="40"/>
    </row>
    <row r="183" spans="1:16" s="39" customFormat="1" ht="14.25">
      <c r="A183" s="51">
        <v>11</v>
      </c>
      <c r="B183" s="51"/>
      <c r="C183" s="52"/>
      <c r="D183" s="47">
        <v>3811</v>
      </c>
      <c r="E183" s="87" t="s">
        <v>151</v>
      </c>
      <c r="F183" s="60"/>
      <c r="G183" s="60"/>
      <c r="H183" s="54"/>
      <c r="I183" s="54">
        <v>23000</v>
      </c>
      <c r="J183" s="73">
        <v>1</v>
      </c>
      <c r="K183" s="196">
        <v>5000</v>
      </c>
      <c r="L183" s="31"/>
      <c r="M183" s="222"/>
      <c r="N183" s="206">
        <v>5000</v>
      </c>
      <c r="O183" s="40"/>
      <c r="P183" s="40"/>
    </row>
    <row r="184" spans="1:16" s="39" customFormat="1" ht="14.25">
      <c r="A184" s="51">
        <v>11</v>
      </c>
      <c r="B184" s="51"/>
      <c r="C184" s="52"/>
      <c r="D184" s="47">
        <v>3811</v>
      </c>
      <c r="E184" s="87" t="s">
        <v>149</v>
      </c>
      <c r="F184" s="60"/>
      <c r="G184" s="60"/>
      <c r="H184" s="54"/>
      <c r="I184" s="54">
        <v>14000</v>
      </c>
      <c r="J184" s="73">
        <v>1</v>
      </c>
      <c r="K184" s="196">
        <v>19000</v>
      </c>
      <c r="L184" s="31"/>
      <c r="M184" s="222"/>
      <c r="N184" s="206">
        <v>19000</v>
      </c>
      <c r="O184" s="40"/>
      <c r="P184" s="40"/>
    </row>
    <row r="185" spans="1:16" s="39" customFormat="1" ht="14.25">
      <c r="A185" s="51">
        <v>11</v>
      </c>
      <c r="B185" s="51"/>
      <c r="C185" s="52"/>
      <c r="D185" s="47">
        <v>3811</v>
      </c>
      <c r="E185" s="87" t="s">
        <v>170</v>
      </c>
      <c r="F185" s="60"/>
      <c r="G185" s="60"/>
      <c r="H185" s="54"/>
      <c r="I185" s="54">
        <v>8000</v>
      </c>
      <c r="J185" s="73">
        <v>1</v>
      </c>
      <c r="K185" s="196"/>
      <c r="L185" s="31"/>
      <c r="M185" s="222"/>
      <c r="N185" s="206"/>
      <c r="O185" s="40"/>
      <c r="P185" s="40"/>
    </row>
    <row r="186" spans="1:16" s="39" customFormat="1" ht="14.25">
      <c r="A186" s="51">
        <v>11</v>
      </c>
      <c r="B186" s="51"/>
      <c r="C186" s="52"/>
      <c r="D186" s="47">
        <v>3811</v>
      </c>
      <c r="E186" s="87" t="s">
        <v>171</v>
      </c>
      <c r="F186" s="60"/>
      <c r="G186" s="60"/>
      <c r="H186" s="54"/>
      <c r="I186" s="54">
        <v>2000</v>
      </c>
      <c r="J186" s="73">
        <v>1</v>
      </c>
      <c r="K186" s="196">
        <v>3000</v>
      </c>
      <c r="L186" s="31"/>
      <c r="M186" s="222"/>
      <c r="N186" s="206">
        <v>3000</v>
      </c>
      <c r="O186" s="40"/>
      <c r="P186" s="40"/>
    </row>
    <row r="187" spans="1:16" s="39" customFormat="1" ht="14.25">
      <c r="A187" s="51">
        <v>11</v>
      </c>
      <c r="B187" s="51"/>
      <c r="C187" s="52"/>
      <c r="D187" s="47">
        <v>3811</v>
      </c>
      <c r="E187" s="87" t="s">
        <v>147</v>
      </c>
      <c r="F187" s="60"/>
      <c r="G187" s="60"/>
      <c r="H187" s="54"/>
      <c r="I187" s="54">
        <v>2000</v>
      </c>
      <c r="J187" s="73">
        <v>1</v>
      </c>
      <c r="K187" s="196">
        <v>2000</v>
      </c>
      <c r="L187" s="31"/>
      <c r="M187" s="222"/>
      <c r="N187" s="206">
        <v>2000</v>
      </c>
      <c r="O187" s="40"/>
      <c r="P187" s="40"/>
    </row>
    <row r="188" spans="1:16" s="39" customFormat="1" ht="14.25">
      <c r="A188" s="51">
        <v>11</v>
      </c>
      <c r="B188" s="51"/>
      <c r="C188" s="52"/>
      <c r="D188" s="47">
        <v>3811</v>
      </c>
      <c r="E188" s="87" t="s">
        <v>146</v>
      </c>
      <c r="F188" s="60"/>
      <c r="G188" s="60"/>
      <c r="H188" s="54"/>
      <c r="I188" s="54">
        <v>10000</v>
      </c>
      <c r="J188" s="73">
        <v>1</v>
      </c>
      <c r="K188" s="196">
        <v>8000</v>
      </c>
      <c r="L188" s="31"/>
      <c r="M188" s="222"/>
      <c r="N188" s="206">
        <v>8000</v>
      </c>
      <c r="O188" s="40"/>
      <c r="P188" s="40"/>
    </row>
    <row r="189" spans="1:16" s="39" customFormat="1" ht="14.25">
      <c r="A189" s="51">
        <v>11</v>
      </c>
      <c r="B189" s="51"/>
      <c r="C189" s="52"/>
      <c r="D189" s="47">
        <v>3811</v>
      </c>
      <c r="E189" s="87" t="s">
        <v>152</v>
      </c>
      <c r="F189" s="60"/>
      <c r="G189" s="60"/>
      <c r="H189" s="54"/>
      <c r="I189" s="54">
        <v>4000</v>
      </c>
      <c r="J189" s="73">
        <v>1</v>
      </c>
      <c r="K189" s="196">
        <v>4000</v>
      </c>
      <c r="L189" s="31"/>
      <c r="M189" s="222"/>
      <c r="N189" s="206">
        <v>4000</v>
      </c>
      <c r="O189" s="40"/>
      <c r="P189" s="40"/>
    </row>
    <row r="190" spans="1:16" s="39" customFormat="1" ht="14.25">
      <c r="A190" s="51">
        <v>11</v>
      </c>
      <c r="B190" s="51"/>
      <c r="C190" s="52"/>
      <c r="D190" s="47">
        <v>3811</v>
      </c>
      <c r="E190" s="87" t="s">
        <v>201</v>
      </c>
      <c r="F190" s="60"/>
      <c r="G190" s="60"/>
      <c r="H190" s="54"/>
      <c r="I190" s="54">
        <v>13500</v>
      </c>
      <c r="J190" s="73"/>
      <c r="K190" s="196">
        <v>2000</v>
      </c>
      <c r="L190" s="31"/>
      <c r="M190" s="222"/>
      <c r="N190" s="206">
        <v>2000</v>
      </c>
      <c r="O190" s="40"/>
      <c r="P190" s="40"/>
    </row>
    <row r="191" spans="1:16" s="150" customFormat="1" ht="14.25">
      <c r="A191" s="51">
        <v>11</v>
      </c>
      <c r="B191" s="142"/>
      <c r="C191" s="143"/>
      <c r="D191" s="144"/>
      <c r="E191" s="145"/>
      <c r="F191" s="146"/>
      <c r="G191" s="146"/>
      <c r="H191" s="147"/>
      <c r="I191" s="147">
        <v>391347</v>
      </c>
      <c r="J191" s="148"/>
      <c r="K191" s="194">
        <f>SUM(K192:K205)</f>
        <v>245900</v>
      </c>
      <c r="L191" s="149"/>
      <c r="M191" s="228"/>
      <c r="N191" s="194">
        <f>SUM(N192:N205)</f>
        <v>238150</v>
      </c>
      <c r="O191" s="151"/>
      <c r="P191" s="151"/>
    </row>
    <row r="192" spans="1:16" s="39" customFormat="1" ht="14.25">
      <c r="A192" s="142" t="s">
        <v>177</v>
      </c>
      <c r="B192" s="51">
        <v>42</v>
      </c>
      <c r="C192" s="52"/>
      <c r="D192" s="47">
        <v>4214</v>
      </c>
      <c r="E192" s="48" t="s">
        <v>136</v>
      </c>
      <c r="F192" s="60"/>
      <c r="G192" s="60"/>
      <c r="H192" s="54"/>
      <c r="I192" s="54"/>
      <c r="J192" s="73"/>
      <c r="K192" s="196"/>
      <c r="L192" s="31"/>
      <c r="M192" s="222"/>
      <c r="N192" s="206"/>
      <c r="O192" s="40"/>
      <c r="P192" s="40"/>
    </row>
    <row r="193" spans="1:16" s="39" customFormat="1" ht="14.25">
      <c r="A193" s="51">
        <v>11</v>
      </c>
      <c r="B193" s="51">
        <v>42</v>
      </c>
      <c r="C193" s="52"/>
      <c r="D193" s="47">
        <v>4214</v>
      </c>
      <c r="E193" s="48" t="s">
        <v>192</v>
      </c>
      <c r="F193" s="60"/>
      <c r="G193" s="60"/>
      <c r="H193" s="54"/>
      <c r="I193" s="54">
        <v>107000</v>
      </c>
      <c r="J193" s="73"/>
      <c r="K193" s="196">
        <v>87300</v>
      </c>
      <c r="L193" s="31"/>
      <c r="M193" s="222"/>
      <c r="N193" s="206">
        <v>87203</v>
      </c>
      <c r="O193" s="40"/>
      <c r="P193" s="40"/>
    </row>
    <row r="194" spans="1:16" s="39" customFormat="1" ht="14.25">
      <c r="A194" s="51">
        <v>11</v>
      </c>
      <c r="B194" s="51">
        <v>42</v>
      </c>
      <c r="C194" s="52"/>
      <c r="D194" s="47">
        <v>4214</v>
      </c>
      <c r="E194" s="48" t="s">
        <v>195</v>
      </c>
      <c r="F194" s="60"/>
      <c r="G194" s="60"/>
      <c r="H194" s="54"/>
      <c r="I194" s="54">
        <v>15160</v>
      </c>
      <c r="J194" s="73"/>
      <c r="K194" s="196"/>
      <c r="L194" s="31"/>
      <c r="M194" s="222"/>
      <c r="N194" s="206"/>
      <c r="O194" s="40"/>
      <c r="P194" s="40"/>
    </row>
    <row r="195" spans="1:16" s="39" customFormat="1" ht="14.25">
      <c r="A195" s="51">
        <v>11</v>
      </c>
      <c r="B195" s="51">
        <v>42</v>
      </c>
      <c r="C195" s="52"/>
      <c r="D195" s="47">
        <v>3811</v>
      </c>
      <c r="E195" s="48" t="s">
        <v>193</v>
      </c>
      <c r="F195" s="60"/>
      <c r="G195" s="60"/>
      <c r="H195" s="54"/>
      <c r="I195" s="54">
        <v>45800</v>
      </c>
      <c r="J195" s="73">
        <v>1</v>
      </c>
      <c r="K195" s="196">
        <v>39100</v>
      </c>
      <c r="L195" s="31"/>
      <c r="M195" s="222"/>
      <c r="N195" s="206">
        <v>39020</v>
      </c>
      <c r="O195" s="40"/>
      <c r="P195" s="40"/>
    </row>
    <row r="196" spans="1:16" s="39" customFormat="1" ht="14.25" hidden="1">
      <c r="A196" s="51">
        <v>11</v>
      </c>
      <c r="B196" s="51">
        <v>42</v>
      </c>
      <c r="C196" s="52"/>
      <c r="D196" s="47">
        <v>4214</v>
      </c>
      <c r="E196" s="48" t="s">
        <v>135</v>
      </c>
      <c r="F196" s="60"/>
      <c r="G196" s="60"/>
      <c r="H196" s="54"/>
      <c r="I196" s="54"/>
      <c r="J196" s="73"/>
      <c r="K196" s="196"/>
      <c r="L196" s="31"/>
      <c r="M196" s="222"/>
      <c r="N196" s="206"/>
      <c r="O196" s="40"/>
      <c r="P196" s="40"/>
    </row>
    <row r="197" spans="1:16" s="39" customFormat="1" ht="14.25">
      <c r="A197" s="51">
        <v>11</v>
      </c>
      <c r="B197" s="51">
        <v>42</v>
      </c>
      <c r="C197" s="52"/>
      <c r="D197" s="47">
        <v>4214</v>
      </c>
      <c r="E197" s="48" t="s">
        <v>209</v>
      </c>
      <c r="F197" s="60"/>
      <c r="G197" s="60"/>
      <c r="H197" s="54"/>
      <c r="I197" s="54">
        <v>69387</v>
      </c>
      <c r="J197" s="73"/>
      <c r="K197" s="196">
        <v>51300</v>
      </c>
      <c r="L197" s="31"/>
      <c r="M197" s="222"/>
      <c r="N197" s="206">
        <v>43275</v>
      </c>
      <c r="O197" s="40"/>
      <c r="P197" s="40"/>
    </row>
    <row r="198" spans="1:16" s="39" customFormat="1" ht="14.25">
      <c r="A198" s="51">
        <v>11</v>
      </c>
      <c r="B198" s="51">
        <v>42</v>
      </c>
      <c r="C198" s="52"/>
      <c r="D198" s="47">
        <v>4214</v>
      </c>
      <c r="E198" s="48" t="s">
        <v>139</v>
      </c>
      <c r="F198" s="60"/>
      <c r="G198" s="60"/>
      <c r="H198" s="54"/>
      <c r="I198" s="54">
        <v>5000</v>
      </c>
      <c r="J198" s="73"/>
      <c r="K198" s="196"/>
      <c r="L198" s="31"/>
      <c r="M198" s="222"/>
      <c r="N198" s="206"/>
      <c r="O198" s="40"/>
      <c r="P198" s="40"/>
    </row>
    <row r="199" spans="1:16" s="39" customFormat="1" ht="14.25">
      <c r="A199" s="51">
        <v>11</v>
      </c>
      <c r="B199" s="51">
        <v>42</v>
      </c>
      <c r="C199" s="52"/>
      <c r="D199" s="47">
        <v>4214</v>
      </c>
      <c r="E199" s="48" t="s">
        <v>138</v>
      </c>
      <c r="F199" s="60"/>
      <c r="G199" s="60"/>
      <c r="H199" s="54"/>
      <c r="I199" s="54">
        <v>10000</v>
      </c>
      <c r="J199" s="73"/>
      <c r="K199" s="196">
        <v>4200</v>
      </c>
      <c r="L199" s="31"/>
      <c r="M199" s="222"/>
      <c r="N199" s="206">
        <v>4200</v>
      </c>
      <c r="O199" s="40"/>
      <c r="P199" s="40"/>
    </row>
    <row r="200" spans="1:16" s="39" customFormat="1" ht="14.25">
      <c r="A200" s="51">
        <v>11</v>
      </c>
      <c r="B200" s="51">
        <v>42</v>
      </c>
      <c r="C200" s="52"/>
      <c r="D200" s="47">
        <v>4214</v>
      </c>
      <c r="E200" s="48" t="s">
        <v>137</v>
      </c>
      <c r="F200" s="60"/>
      <c r="G200" s="60"/>
      <c r="H200" s="54"/>
      <c r="I200" s="54">
        <v>10000</v>
      </c>
      <c r="J200" s="73"/>
      <c r="K200" s="196">
        <v>13000</v>
      </c>
      <c r="L200" s="31"/>
      <c r="M200" s="222"/>
      <c r="N200" s="206">
        <v>12994</v>
      </c>
      <c r="O200" s="40"/>
      <c r="P200" s="40"/>
    </row>
    <row r="201" spans="1:16" s="39" customFormat="1" ht="14.25" customHeight="1">
      <c r="A201" s="51">
        <v>11</v>
      </c>
      <c r="B201" s="51">
        <v>42</v>
      </c>
      <c r="C201" s="52"/>
      <c r="D201" s="47">
        <v>4214</v>
      </c>
      <c r="E201" s="48" t="s">
        <v>109</v>
      </c>
      <c r="F201" s="60"/>
      <c r="G201" s="60"/>
      <c r="H201" s="54"/>
      <c r="I201" s="54">
        <v>139000</v>
      </c>
      <c r="J201" s="73"/>
      <c r="K201" s="196">
        <v>51000</v>
      </c>
      <c r="L201" s="31"/>
      <c r="M201" s="222"/>
      <c r="N201" s="206">
        <v>51458</v>
      </c>
      <c r="O201" s="40"/>
      <c r="P201" s="40"/>
    </row>
    <row r="202" spans="1:16" s="39" customFormat="1" ht="14.25" hidden="1">
      <c r="A202" s="51">
        <v>11</v>
      </c>
      <c r="B202" s="43"/>
      <c r="C202" s="42"/>
      <c r="D202" s="43" t="s">
        <v>74</v>
      </c>
      <c r="E202" s="43"/>
      <c r="F202" s="70">
        <f>SUM(F203:F205)</f>
        <v>5000</v>
      </c>
      <c r="G202" s="70">
        <f>SUM(G203:G205)</f>
        <v>5000</v>
      </c>
      <c r="H202" s="62">
        <f>G202/F202</f>
        <v>1</v>
      </c>
      <c r="I202" s="62"/>
      <c r="J202" s="71" t="e">
        <f>#REF!/#REF!</f>
        <v>#REF!</v>
      </c>
      <c r="K202" s="195"/>
      <c r="L202" s="44" t="e">
        <f>K202/#REF!</f>
        <v>#REF!</v>
      </c>
      <c r="M202" s="222"/>
      <c r="N202" s="206"/>
      <c r="O202" s="40"/>
      <c r="P202" s="40"/>
    </row>
    <row r="203" spans="1:16" s="39" customFormat="1" ht="14.25" hidden="1">
      <c r="A203" s="43"/>
      <c r="B203" s="51"/>
      <c r="C203" s="52"/>
      <c r="D203" s="47" t="s">
        <v>17</v>
      </c>
      <c r="E203" s="48" t="s">
        <v>18</v>
      </c>
      <c r="F203" s="60"/>
      <c r="G203" s="60"/>
      <c r="H203" s="54"/>
      <c r="I203" s="54"/>
      <c r="J203" s="82" t="e">
        <f>#REF!/#REF!</f>
        <v>#REF!</v>
      </c>
      <c r="K203" s="196"/>
      <c r="L203" s="31" t="e">
        <f>K203/#REF!</f>
        <v>#REF!</v>
      </c>
      <c r="M203" s="222"/>
      <c r="N203" s="206"/>
      <c r="O203" s="40"/>
      <c r="P203" s="40"/>
    </row>
    <row r="204" spans="1:16" s="39" customFormat="1" ht="0.75" customHeight="1">
      <c r="A204" s="51">
        <v>11.42</v>
      </c>
      <c r="B204" s="51"/>
      <c r="C204" s="52"/>
      <c r="D204" s="47" t="s">
        <v>19</v>
      </c>
      <c r="E204" s="48" t="s">
        <v>20</v>
      </c>
      <c r="F204" s="60">
        <v>5000</v>
      </c>
      <c r="G204" s="60">
        <v>5000</v>
      </c>
      <c r="H204" s="54">
        <f>G204/F204</f>
        <v>1</v>
      </c>
      <c r="I204" s="54"/>
      <c r="J204" s="68"/>
      <c r="K204" s="196"/>
      <c r="L204" s="31"/>
      <c r="M204" s="222"/>
      <c r="N204" s="206"/>
      <c r="O204" s="40"/>
      <c r="P204" s="40"/>
    </row>
    <row r="205" spans="1:16" s="39" customFormat="1" ht="14.25" customHeight="1">
      <c r="A205" s="51">
        <v>11.42</v>
      </c>
      <c r="B205" s="51"/>
      <c r="C205" s="52"/>
      <c r="D205" s="47">
        <v>329</v>
      </c>
      <c r="E205" s="48" t="s">
        <v>8</v>
      </c>
      <c r="F205" s="60"/>
      <c r="G205" s="60"/>
      <c r="H205" s="54"/>
      <c r="I205" s="54">
        <v>10000</v>
      </c>
      <c r="J205" s="68">
        <v>1.5</v>
      </c>
      <c r="K205" s="196"/>
      <c r="L205" s="31"/>
      <c r="M205" s="222"/>
      <c r="N205" s="206"/>
      <c r="O205" s="40"/>
      <c r="P205" s="40"/>
    </row>
    <row r="206" spans="1:16" s="94" customFormat="1" ht="12.75" customHeight="1">
      <c r="A206" s="51">
        <v>11</v>
      </c>
      <c r="B206" s="103"/>
      <c r="C206" s="97" t="s">
        <v>75</v>
      </c>
      <c r="D206" s="98"/>
      <c r="E206" s="98"/>
      <c r="F206" s="106" t="e">
        <f>F209+F207</f>
        <v>#REF!</v>
      </c>
      <c r="G206" s="106" t="e">
        <f>G209+G207</f>
        <v>#REF!</v>
      </c>
      <c r="H206" s="100" t="e">
        <f>G206/F206</f>
        <v>#REF!</v>
      </c>
      <c r="I206" s="100">
        <v>281784</v>
      </c>
      <c r="J206" s="101"/>
      <c r="K206" s="213">
        <f>SUM(K212:K234)</f>
        <v>154567</v>
      </c>
      <c r="L206" s="102"/>
      <c r="M206" s="224"/>
      <c r="N206" s="233">
        <f>SUM(N212:N234)</f>
        <v>172067</v>
      </c>
      <c r="O206" s="95"/>
      <c r="P206" s="95"/>
    </row>
    <row r="207" spans="1:16" s="39" customFormat="1" ht="1.5" customHeight="1" hidden="1">
      <c r="A207" s="103"/>
      <c r="B207" s="43"/>
      <c r="C207" s="42"/>
      <c r="D207" s="43"/>
      <c r="E207" s="43"/>
      <c r="F207" s="70" t="e">
        <f>SUM(#REF!)</f>
        <v>#REF!</v>
      </c>
      <c r="G207" s="70" t="e">
        <f>SUM(#REF!)</f>
        <v>#REF!</v>
      </c>
      <c r="H207" s="62" t="e">
        <f>G207/F207</f>
        <v>#REF!</v>
      </c>
      <c r="I207" s="62"/>
      <c r="J207" s="71" t="e">
        <f>#REF!/#REF!</f>
        <v>#REF!</v>
      </c>
      <c r="K207" s="195"/>
      <c r="L207" s="74" t="e">
        <f>K207/#REF!</f>
        <v>#REF!</v>
      </c>
      <c r="M207" s="222"/>
      <c r="N207" s="206"/>
      <c r="O207" s="40"/>
      <c r="P207" s="40"/>
    </row>
    <row r="208" spans="1:16" s="39" customFormat="1" ht="14.25" hidden="1">
      <c r="A208" s="43"/>
      <c r="B208" s="43"/>
      <c r="C208" s="42"/>
      <c r="D208" s="43"/>
      <c r="E208" s="43"/>
      <c r="F208" s="70"/>
      <c r="G208" s="70"/>
      <c r="H208" s="62"/>
      <c r="I208" s="62"/>
      <c r="J208" s="71"/>
      <c r="K208" s="195"/>
      <c r="L208" s="74"/>
      <c r="M208" s="222"/>
      <c r="N208" s="206"/>
      <c r="O208" s="40"/>
      <c r="P208" s="40"/>
    </row>
    <row r="209" spans="1:16" s="39" customFormat="1" ht="11.25" customHeight="1" hidden="1">
      <c r="A209" s="43"/>
      <c r="B209" s="43"/>
      <c r="C209" s="42"/>
      <c r="D209" s="43"/>
      <c r="E209" s="43"/>
      <c r="F209" s="70">
        <f>SUM(F211:F211)</f>
        <v>150000</v>
      </c>
      <c r="G209" s="70">
        <f>SUM(G211:G211)</f>
        <v>300000</v>
      </c>
      <c r="H209" s="62">
        <f>G209/F209</f>
        <v>2</v>
      </c>
      <c r="I209" s="62"/>
      <c r="J209" s="71" t="e">
        <f>#REF!/#REF!</f>
        <v>#REF!</v>
      </c>
      <c r="K209" s="197"/>
      <c r="L209" s="74" t="e">
        <f>K209/#REF!</f>
        <v>#REF!</v>
      </c>
      <c r="M209" s="222"/>
      <c r="N209" s="206"/>
      <c r="O209" s="40"/>
      <c r="P209" s="40"/>
    </row>
    <row r="210" spans="1:16" s="39" customFormat="1" ht="0.75" customHeight="1">
      <c r="A210" s="43"/>
      <c r="B210" s="43"/>
      <c r="C210" s="42"/>
      <c r="D210" s="43"/>
      <c r="E210" s="43"/>
      <c r="F210" s="70"/>
      <c r="G210" s="70"/>
      <c r="H210" s="62"/>
      <c r="I210" s="62"/>
      <c r="J210" s="71"/>
      <c r="K210" s="197"/>
      <c r="L210" s="74"/>
      <c r="M210" s="222"/>
      <c r="N210" s="206"/>
      <c r="O210" s="40"/>
      <c r="P210" s="40"/>
    </row>
    <row r="211" spans="1:16" s="39" customFormat="1" ht="14.25" customHeight="1" hidden="1">
      <c r="A211" s="43"/>
      <c r="B211" s="51"/>
      <c r="C211" s="52"/>
      <c r="D211" s="47" t="s">
        <v>27</v>
      </c>
      <c r="E211" s="48" t="s">
        <v>116</v>
      </c>
      <c r="F211" s="64">
        <v>150000</v>
      </c>
      <c r="G211" s="64">
        <v>300000</v>
      </c>
      <c r="H211" s="54">
        <f>G211/F211</f>
        <v>2</v>
      </c>
      <c r="I211" s="54"/>
      <c r="J211" s="82" t="e">
        <f>#REF!/#REF!</f>
        <v>#REF!</v>
      </c>
      <c r="K211" s="196"/>
      <c r="L211" s="31" t="e">
        <f>K211/#REF!</f>
        <v>#REF!</v>
      </c>
      <c r="M211" s="222"/>
      <c r="N211" s="206"/>
      <c r="O211" s="40"/>
      <c r="P211" s="40"/>
    </row>
    <row r="212" spans="1:16" s="39" customFormat="1" ht="18.75" customHeight="1">
      <c r="A212" s="51" t="s">
        <v>76</v>
      </c>
      <c r="B212" s="51"/>
      <c r="C212" s="52"/>
      <c r="D212" s="47">
        <v>3811</v>
      </c>
      <c r="E212" s="48" t="s">
        <v>168</v>
      </c>
      <c r="F212" s="64"/>
      <c r="G212" s="64"/>
      <c r="H212" s="54"/>
      <c r="I212" s="54">
        <v>15000</v>
      </c>
      <c r="J212" s="82">
        <v>1</v>
      </c>
      <c r="K212" s="196">
        <v>5000</v>
      </c>
      <c r="L212" s="31"/>
      <c r="M212" s="222"/>
      <c r="N212" s="206">
        <v>5000</v>
      </c>
      <c r="O212" s="40"/>
      <c r="P212" s="40"/>
    </row>
    <row r="213" spans="1:16" s="39" customFormat="1" ht="14.25">
      <c r="A213" s="51">
        <v>11</v>
      </c>
      <c r="B213" s="51"/>
      <c r="C213" s="52"/>
      <c r="D213" s="47">
        <v>3811</v>
      </c>
      <c r="E213" s="48" t="s">
        <v>120</v>
      </c>
      <c r="F213" s="64"/>
      <c r="G213" s="64"/>
      <c r="H213" s="54"/>
      <c r="I213" s="54">
        <v>87200</v>
      </c>
      <c r="J213" s="82">
        <v>1</v>
      </c>
      <c r="K213" s="196">
        <v>38500</v>
      </c>
      <c r="L213" s="31"/>
      <c r="M213" s="222"/>
      <c r="N213" s="206">
        <v>36000</v>
      </c>
      <c r="O213" s="40"/>
      <c r="P213" s="40"/>
    </row>
    <row r="214" spans="1:16" s="39" customFormat="1" ht="14.25">
      <c r="A214" s="51">
        <v>11</v>
      </c>
      <c r="B214" s="51"/>
      <c r="C214" s="52"/>
      <c r="D214" s="47">
        <v>3811</v>
      </c>
      <c r="E214" s="48" t="s">
        <v>114</v>
      </c>
      <c r="F214" s="64"/>
      <c r="G214" s="64"/>
      <c r="H214" s="54"/>
      <c r="I214" s="54">
        <v>1000</v>
      </c>
      <c r="J214" s="82">
        <v>1</v>
      </c>
      <c r="K214" s="196"/>
      <c r="L214" s="31"/>
      <c r="M214" s="222"/>
      <c r="N214" s="206"/>
      <c r="O214" s="40"/>
      <c r="P214" s="40"/>
    </row>
    <row r="215" spans="1:16" s="39" customFormat="1" ht="14.25">
      <c r="A215" s="51">
        <v>11</v>
      </c>
      <c r="B215" s="51"/>
      <c r="C215" s="52"/>
      <c r="D215" s="47">
        <v>3811</v>
      </c>
      <c r="E215" s="48" t="s">
        <v>144</v>
      </c>
      <c r="F215" s="64"/>
      <c r="G215" s="64"/>
      <c r="H215" s="54"/>
      <c r="I215" s="54"/>
      <c r="J215" s="82">
        <v>1</v>
      </c>
      <c r="K215" s="196"/>
      <c r="L215" s="31"/>
      <c r="M215" s="222"/>
      <c r="N215" s="206"/>
      <c r="O215" s="40"/>
      <c r="P215" s="40"/>
    </row>
    <row r="216" spans="1:16" s="39" customFormat="1" ht="14.25">
      <c r="A216" s="51">
        <v>11</v>
      </c>
      <c r="B216" s="51"/>
      <c r="C216" s="52"/>
      <c r="D216" s="47">
        <v>3811</v>
      </c>
      <c r="E216" s="48" t="s">
        <v>217</v>
      </c>
      <c r="F216" s="64"/>
      <c r="G216" s="64"/>
      <c r="H216" s="54"/>
      <c r="I216" s="54"/>
      <c r="J216" s="82"/>
      <c r="K216" s="196">
        <v>28067</v>
      </c>
      <c r="L216" s="31"/>
      <c r="M216" s="222"/>
      <c r="N216" s="206">
        <v>28067</v>
      </c>
      <c r="O216" s="40"/>
      <c r="P216" s="40"/>
    </row>
    <row r="217" spans="1:16" s="39" customFormat="1" ht="14.25">
      <c r="A217" s="51">
        <v>11</v>
      </c>
      <c r="B217" s="51"/>
      <c r="C217" s="52"/>
      <c r="D217" s="47">
        <v>3811</v>
      </c>
      <c r="E217" s="48" t="s">
        <v>145</v>
      </c>
      <c r="F217" s="64"/>
      <c r="G217" s="64"/>
      <c r="H217" s="54"/>
      <c r="I217" s="54"/>
      <c r="J217" s="82">
        <v>1</v>
      </c>
      <c r="K217" s="196">
        <v>3000</v>
      </c>
      <c r="L217" s="31"/>
      <c r="M217" s="222"/>
      <c r="N217" s="206">
        <v>3000</v>
      </c>
      <c r="O217" s="40"/>
      <c r="P217" s="40"/>
    </row>
    <row r="218" spans="1:16" s="39" customFormat="1" ht="14.25">
      <c r="A218" s="51">
        <v>11</v>
      </c>
      <c r="B218" s="51"/>
      <c r="C218" s="52"/>
      <c r="D218" s="47">
        <v>3811</v>
      </c>
      <c r="E218" s="48" t="s">
        <v>218</v>
      </c>
      <c r="F218" s="64"/>
      <c r="G218" s="64"/>
      <c r="H218" s="54"/>
      <c r="I218" s="54"/>
      <c r="J218" s="82"/>
      <c r="K218" s="196">
        <v>2000</v>
      </c>
      <c r="L218" s="31"/>
      <c r="M218" s="222"/>
      <c r="N218" s="206">
        <v>2000</v>
      </c>
      <c r="O218" s="40"/>
      <c r="P218" s="40"/>
    </row>
    <row r="219" spans="1:16" s="39" customFormat="1" ht="14.25">
      <c r="A219" s="51">
        <v>11</v>
      </c>
      <c r="B219" s="51"/>
      <c r="C219" s="52"/>
      <c r="D219" s="47">
        <v>3811</v>
      </c>
      <c r="E219" s="48" t="s">
        <v>173</v>
      </c>
      <c r="F219" s="64"/>
      <c r="G219" s="64"/>
      <c r="H219" s="54"/>
      <c r="I219" s="54"/>
      <c r="J219" s="82">
        <v>1</v>
      </c>
      <c r="K219" s="196"/>
      <c r="L219" s="31"/>
      <c r="M219" s="222"/>
      <c r="N219" s="206"/>
      <c r="O219" s="40"/>
      <c r="P219" s="40"/>
    </row>
    <row r="220" spans="1:16" s="39" customFormat="1" ht="14.25">
      <c r="A220" s="51">
        <v>11</v>
      </c>
      <c r="B220" s="51"/>
      <c r="C220" s="52"/>
      <c r="D220" s="47">
        <v>3811</v>
      </c>
      <c r="E220" s="48" t="s">
        <v>113</v>
      </c>
      <c r="F220" s="64"/>
      <c r="G220" s="64"/>
      <c r="H220" s="54"/>
      <c r="I220" s="54">
        <v>5000</v>
      </c>
      <c r="J220" s="82">
        <v>1</v>
      </c>
      <c r="K220" s="196"/>
      <c r="L220" s="31"/>
      <c r="M220" s="222"/>
      <c r="N220" s="206"/>
      <c r="O220" s="40"/>
      <c r="P220" s="40"/>
    </row>
    <row r="221" spans="1:16" s="39" customFormat="1" ht="14.25">
      <c r="A221" s="51">
        <v>11</v>
      </c>
      <c r="B221" s="51"/>
      <c r="C221" s="52"/>
      <c r="D221" s="47">
        <v>3811</v>
      </c>
      <c r="E221" s="48" t="s">
        <v>202</v>
      </c>
      <c r="F221" s="64"/>
      <c r="G221" s="64"/>
      <c r="H221" s="54"/>
      <c r="I221" s="54"/>
      <c r="J221" s="82">
        <v>1</v>
      </c>
      <c r="K221" s="196"/>
      <c r="L221" s="31"/>
      <c r="M221" s="222"/>
      <c r="N221" s="206"/>
      <c r="O221" s="40"/>
      <c r="P221" s="40"/>
    </row>
    <row r="222" spans="1:16" s="39" customFormat="1" ht="14.25">
      <c r="A222" s="51">
        <v>11</v>
      </c>
      <c r="B222" s="51"/>
      <c r="C222" s="52"/>
      <c r="D222" s="47">
        <v>3811</v>
      </c>
      <c r="E222" s="48" t="s">
        <v>172</v>
      </c>
      <c r="F222" s="64"/>
      <c r="G222" s="64"/>
      <c r="H222" s="54"/>
      <c r="I222" s="54"/>
      <c r="J222" s="82">
        <v>1</v>
      </c>
      <c r="K222" s="196"/>
      <c r="L222" s="31"/>
      <c r="M222" s="222"/>
      <c r="N222" s="206"/>
      <c r="O222" s="40"/>
      <c r="P222" s="40"/>
    </row>
    <row r="223" spans="1:16" s="39" customFormat="1" ht="14.25">
      <c r="A223" s="51">
        <v>11</v>
      </c>
      <c r="B223" s="51"/>
      <c r="C223" s="52"/>
      <c r="D223" s="47">
        <v>3811</v>
      </c>
      <c r="E223" s="48" t="s">
        <v>111</v>
      </c>
      <c r="F223" s="64"/>
      <c r="G223" s="64"/>
      <c r="H223" s="54"/>
      <c r="I223" s="54">
        <v>4000</v>
      </c>
      <c r="J223" s="82">
        <v>1</v>
      </c>
      <c r="K223" s="196"/>
      <c r="L223" s="31"/>
      <c r="M223" s="222"/>
      <c r="N223" s="206"/>
      <c r="O223" s="40"/>
      <c r="P223" s="40"/>
    </row>
    <row r="224" spans="1:16" s="39" customFormat="1" ht="0.75" customHeight="1">
      <c r="A224" s="51">
        <v>11</v>
      </c>
      <c r="B224" s="51"/>
      <c r="C224" s="52"/>
      <c r="D224" s="47">
        <v>3811</v>
      </c>
      <c r="E224" s="48" t="s">
        <v>126</v>
      </c>
      <c r="F224" s="64"/>
      <c r="G224" s="64"/>
      <c r="H224" s="54"/>
      <c r="I224" s="54"/>
      <c r="J224" s="82"/>
      <c r="K224" s="196"/>
      <c r="L224" s="31"/>
      <c r="M224" s="222"/>
      <c r="N224" s="206"/>
      <c r="O224" s="40"/>
      <c r="P224" s="40"/>
    </row>
    <row r="225" spans="1:16" s="39" customFormat="1" ht="14.25" customHeight="1">
      <c r="A225" s="51">
        <v>11</v>
      </c>
      <c r="B225" s="51"/>
      <c r="C225" s="52"/>
      <c r="D225" s="47">
        <v>3811</v>
      </c>
      <c r="E225" s="48" t="s">
        <v>117</v>
      </c>
      <c r="F225" s="64"/>
      <c r="G225" s="64"/>
      <c r="H225" s="54"/>
      <c r="I225" s="54">
        <v>3000</v>
      </c>
      <c r="J225" s="82">
        <v>1</v>
      </c>
      <c r="K225" s="196">
        <v>1500</v>
      </c>
      <c r="L225" s="31"/>
      <c r="M225" s="222"/>
      <c r="N225" s="206">
        <v>1500</v>
      </c>
      <c r="O225" s="40"/>
      <c r="P225" s="40"/>
    </row>
    <row r="226" spans="1:16" s="39" customFormat="1" ht="1.5" customHeight="1" hidden="1">
      <c r="A226" s="51">
        <v>11</v>
      </c>
      <c r="B226" s="51"/>
      <c r="C226" s="52"/>
      <c r="D226" s="47">
        <v>3811</v>
      </c>
      <c r="E226" s="48" t="s">
        <v>180</v>
      </c>
      <c r="F226" s="64"/>
      <c r="G226" s="64"/>
      <c r="H226" s="54"/>
      <c r="I226" s="54"/>
      <c r="J226" s="82"/>
      <c r="K226" s="196"/>
      <c r="L226" s="31"/>
      <c r="M226" s="222"/>
      <c r="N226" s="206"/>
      <c r="O226" s="40"/>
      <c r="P226" s="40"/>
    </row>
    <row r="227" spans="1:16" s="39" customFormat="1" ht="14.25" hidden="1">
      <c r="A227" s="51">
        <v>11</v>
      </c>
      <c r="B227" s="51"/>
      <c r="C227" s="52"/>
      <c r="D227" s="47">
        <v>3811</v>
      </c>
      <c r="E227" s="48" t="s">
        <v>179</v>
      </c>
      <c r="F227" s="64"/>
      <c r="G227" s="64"/>
      <c r="H227" s="54"/>
      <c r="I227" s="54"/>
      <c r="J227" s="82"/>
      <c r="K227" s="196"/>
      <c r="L227" s="31"/>
      <c r="M227" s="222"/>
      <c r="N227" s="206"/>
      <c r="O227" s="40"/>
      <c r="P227" s="40"/>
    </row>
    <row r="228" spans="1:16" s="39" customFormat="1" ht="14.25" hidden="1">
      <c r="A228" s="51">
        <v>11</v>
      </c>
      <c r="B228" s="51"/>
      <c r="C228" s="52"/>
      <c r="D228" s="47">
        <v>3811</v>
      </c>
      <c r="E228" s="48" t="s">
        <v>178</v>
      </c>
      <c r="F228" s="64"/>
      <c r="G228" s="64"/>
      <c r="H228" s="54"/>
      <c r="I228" s="54"/>
      <c r="J228" s="82"/>
      <c r="K228" s="196"/>
      <c r="L228" s="31"/>
      <c r="M228" s="222"/>
      <c r="N228" s="206"/>
      <c r="O228" s="40"/>
      <c r="P228" s="40"/>
    </row>
    <row r="229" spans="1:16" s="39" customFormat="1" ht="14.25">
      <c r="A229" s="51">
        <v>11</v>
      </c>
      <c r="B229" s="51"/>
      <c r="C229" s="52"/>
      <c r="D229" s="47">
        <v>3811</v>
      </c>
      <c r="E229" s="48" t="s">
        <v>216</v>
      </c>
      <c r="F229" s="64"/>
      <c r="G229" s="64"/>
      <c r="H229" s="54"/>
      <c r="I229" s="54"/>
      <c r="J229" s="82"/>
      <c r="K229" s="196">
        <v>1000</v>
      </c>
      <c r="L229" s="31"/>
      <c r="M229" s="222"/>
      <c r="N229" s="206">
        <v>1000</v>
      </c>
      <c r="O229" s="40"/>
      <c r="P229" s="40"/>
    </row>
    <row r="230" spans="1:16" s="39" customFormat="1" ht="14.25">
      <c r="A230" s="51">
        <v>11</v>
      </c>
      <c r="B230" s="51"/>
      <c r="C230" s="52"/>
      <c r="D230" s="47">
        <v>3811</v>
      </c>
      <c r="E230" s="48" t="s">
        <v>180</v>
      </c>
      <c r="F230" s="64"/>
      <c r="G230" s="64"/>
      <c r="H230" s="54"/>
      <c r="I230" s="54"/>
      <c r="J230" s="82"/>
      <c r="K230" s="196">
        <v>2000</v>
      </c>
      <c r="L230" s="31"/>
      <c r="M230" s="222"/>
      <c r="N230" s="206">
        <v>2000</v>
      </c>
      <c r="O230" s="40"/>
      <c r="P230" s="40"/>
    </row>
    <row r="231" spans="1:16" s="39" customFormat="1" ht="14.25">
      <c r="A231" s="51">
        <v>11</v>
      </c>
      <c r="B231" s="51"/>
      <c r="C231" s="52"/>
      <c r="D231" s="47">
        <v>3811</v>
      </c>
      <c r="E231" s="48" t="s">
        <v>223</v>
      </c>
      <c r="F231" s="64"/>
      <c r="G231" s="64"/>
      <c r="H231" s="54"/>
      <c r="I231" s="54"/>
      <c r="J231" s="82"/>
      <c r="K231" s="196">
        <v>3000</v>
      </c>
      <c r="L231" s="31"/>
      <c r="M231" s="222"/>
      <c r="N231" s="206">
        <v>3000</v>
      </c>
      <c r="O231" s="40"/>
      <c r="P231" s="40"/>
    </row>
    <row r="232" spans="1:16" s="39" customFormat="1" ht="14.25">
      <c r="A232" s="51">
        <v>11</v>
      </c>
      <c r="B232" s="51"/>
      <c r="C232" s="52"/>
      <c r="D232" s="47">
        <v>3811</v>
      </c>
      <c r="E232" s="48" t="s">
        <v>112</v>
      </c>
      <c r="F232" s="64"/>
      <c r="G232" s="64"/>
      <c r="H232" s="54"/>
      <c r="I232" s="54">
        <v>2000</v>
      </c>
      <c r="J232" s="82">
        <v>1</v>
      </c>
      <c r="K232" s="196"/>
      <c r="L232" s="31"/>
      <c r="M232" s="222"/>
      <c r="N232" s="206"/>
      <c r="O232" s="40"/>
      <c r="P232" s="40"/>
    </row>
    <row r="233" spans="1:16" s="39" customFormat="1" ht="14.25">
      <c r="A233" s="51">
        <v>11</v>
      </c>
      <c r="B233" s="51"/>
      <c r="C233" s="52"/>
      <c r="D233" s="47">
        <v>3811</v>
      </c>
      <c r="E233" s="48" t="s">
        <v>110</v>
      </c>
      <c r="F233" s="64"/>
      <c r="G233" s="64"/>
      <c r="H233" s="54"/>
      <c r="I233" s="54">
        <v>60000</v>
      </c>
      <c r="J233" s="82">
        <v>1</v>
      </c>
      <c r="K233" s="196">
        <v>42000</v>
      </c>
      <c r="L233" s="31"/>
      <c r="M233" s="222"/>
      <c r="N233" s="206">
        <v>62000</v>
      </c>
      <c r="O233" s="40"/>
      <c r="P233" s="40"/>
    </row>
    <row r="234" spans="1:16" s="39" customFormat="1" ht="14.25">
      <c r="A234" s="51">
        <v>11</v>
      </c>
      <c r="B234" s="51"/>
      <c r="C234" s="52"/>
      <c r="D234" s="47">
        <v>3811</v>
      </c>
      <c r="E234" s="48" t="s">
        <v>224</v>
      </c>
      <c r="F234" s="64"/>
      <c r="G234" s="64"/>
      <c r="H234" s="54"/>
      <c r="I234" s="54">
        <v>104584</v>
      </c>
      <c r="J234" s="82"/>
      <c r="K234" s="196">
        <v>28500</v>
      </c>
      <c r="L234" s="31"/>
      <c r="M234" s="222"/>
      <c r="N234" s="206">
        <v>28500</v>
      </c>
      <c r="O234" s="40"/>
      <c r="P234" s="40"/>
    </row>
    <row r="235" spans="1:16" s="159" customFormat="1" ht="14.25">
      <c r="A235" s="161">
        <v>11</v>
      </c>
      <c r="B235" s="160" t="s">
        <v>77</v>
      </c>
      <c r="C235" s="160"/>
      <c r="D235" s="161"/>
      <c r="E235" s="161"/>
      <c r="F235" s="167">
        <f>F236</f>
        <v>275000</v>
      </c>
      <c r="G235" s="167">
        <f>G236</f>
        <v>285000</v>
      </c>
      <c r="H235" s="168">
        <f aca="true" t="shared" si="4" ref="H235:H240">G235/F235</f>
        <v>1.0363636363636364</v>
      </c>
      <c r="I235" s="168">
        <v>4217223</v>
      </c>
      <c r="J235" s="171" t="e">
        <f>#REF!/#REF!</f>
        <v>#REF!</v>
      </c>
      <c r="K235" s="208">
        <f>K236</f>
        <v>2858000</v>
      </c>
      <c r="L235" s="170" t="e">
        <f>K235/#REF!</f>
        <v>#REF!</v>
      </c>
      <c r="M235" s="223"/>
      <c r="N235" s="201">
        <f>N236</f>
        <v>2720080</v>
      </c>
      <c r="O235" s="164"/>
      <c r="P235" s="164"/>
    </row>
    <row r="236" spans="1:16" s="179" customFormat="1" ht="14.25">
      <c r="A236" s="172"/>
      <c r="B236" s="173"/>
      <c r="C236" s="173" t="s">
        <v>78</v>
      </c>
      <c r="D236" s="174"/>
      <c r="E236" s="174"/>
      <c r="F236" s="175">
        <f>F239+F237+F243</f>
        <v>275000</v>
      </c>
      <c r="G236" s="175">
        <f>G239+G237+G243</f>
        <v>285000</v>
      </c>
      <c r="H236" s="176">
        <f t="shared" si="4"/>
        <v>1.0363636363636364</v>
      </c>
      <c r="I236" s="176"/>
      <c r="J236" s="177" t="e">
        <f>#REF!/#REF!</f>
        <v>#REF!</v>
      </c>
      <c r="K236" s="198">
        <f>SUM(K237,K239,K243,K247)</f>
        <v>2858000</v>
      </c>
      <c r="L236" s="178" t="e">
        <f>K236/#REF!</f>
        <v>#REF!</v>
      </c>
      <c r="M236" s="229"/>
      <c r="N236" s="234">
        <f>SUM(N237,N239,N243,N247)</f>
        <v>2720080</v>
      </c>
      <c r="O236" s="180"/>
      <c r="P236" s="180"/>
    </row>
    <row r="237" spans="1:16" s="125" customFormat="1" ht="14.25">
      <c r="A237" s="96"/>
      <c r="B237" s="118"/>
      <c r="C237" s="119"/>
      <c r="D237" s="118" t="s">
        <v>79</v>
      </c>
      <c r="E237" s="118"/>
      <c r="F237" s="121">
        <f>SUM(F238:F238)</f>
        <v>120000</v>
      </c>
      <c r="G237" s="121">
        <f>SUM(G238:G238)</f>
        <v>130000</v>
      </c>
      <c r="H237" s="122">
        <f t="shared" si="4"/>
        <v>1.0833333333333333</v>
      </c>
      <c r="I237" s="122">
        <v>278000</v>
      </c>
      <c r="J237" s="123" t="e">
        <f>#REF!/#REF!</f>
        <v>#REF!</v>
      </c>
      <c r="K237" s="212">
        <f>K238</f>
        <v>290000</v>
      </c>
      <c r="L237" s="129" t="e">
        <f>K237/#REF!</f>
        <v>#REF!</v>
      </c>
      <c r="M237" s="225"/>
      <c r="N237" s="202">
        <f>N238</f>
        <v>289600</v>
      </c>
      <c r="O237" s="126"/>
      <c r="P237" s="126"/>
    </row>
    <row r="238" spans="1:16" s="39" customFormat="1" ht="14.25">
      <c r="A238" s="118"/>
      <c r="B238" s="51"/>
      <c r="C238" s="52"/>
      <c r="D238" s="47">
        <v>3721</v>
      </c>
      <c r="E238" s="48" t="s">
        <v>115</v>
      </c>
      <c r="F238" s="60">
        <v>120000</v>
      </c>
      <c r="G238" s="60">
        <v>130000</v>
      </c>
      <c r="H238" s="54">
        <f t="shared" si="4"/>
        <v>1.0833333333333333</v>
      </c>
      <c r="I238" s="54">
        <v>278000</v>
      </c>
      <c r="J238" s="73" t="e">
        <f>#REF!/#REF!</f>
        <v>#REF!</v>
      </c>
      <c r="K238" s="196">
        <v>290000</v>
      </c>
      <c r="L238" s="31" t="e">
        <f>K238/#REF!</f>
        <v>#REF!</v>
      </c>
      <c r="M238" s="222"/>
      <c r="N238" s="206">
        <v>289600</v>
      </c>
      <c r="O238" s="40"/>
      <c r="P238" s="40"/>
    </row>
    <row r="239" spans="1:16" s="125" customFormat="1" ht="14.25">
      <c r="A239" s="51" t="s">
        <v>76</v>
      </c>
      <c r="B239" s="118"/>
      <c r="C239" s="119"/>
      <c r="D239" s="118" t="s">
        <v>80</v>
      </c>
      <c r="E239" s="118"/>
      <c r="F239" s="121">
        <f>SUM(F240)</f>
        <v>60000</v>
      </c>
      <c r="G239" s="121">
        <f>SUM(G240)</f>
        <v>60000</v>
      </c>
      <c r="H239" s="122">
        <f t="shared" si="4"/>
        <v>1</v>
      </c>
      <c r="I239" s="122">
        <v>578000</v>
      </c>
      <c r="J239" s="128" t="e">
        <f>SUM(L240:L242)</f>
        <v>#REF!</v>
      </c>
      <c r="K239" s="212">
        <f>SUM(K240:K242)</f>
        <v>558600</v>
      </c>
      <c r="L239" s="129" t="e">
        <f>#REF!/#REF!</f>
        <v>#REF!</v>
      </c>
      <c r="M239" s="225"/>
      <c r="N239" s="202">
        <f>SUM(N240:N242)</f>
        <v>556397</v>
      </c>
      <c r="O239" s="126"/>
      <c r="P239" s="126"/>
    </row>
    <row r="240" spans="1:16" s="39" customFormat="1" ht="14.25">
      <c r="A240" s="118"/>
      <c r="B240" s="51"/>
      <c r="C240" s="52"/>
      <c r="D240" s="47">
        <v>3811</v>
      </c>
      <c r="E240" s="48" t="s">
        <v>157</v>
      </c>
      <c r="F240" s="60">
        <v>60000</v>
      </c>
      <c r="G240" s="60">
        <v>60000</v>
      </c>
      <c r="H240" s="54">
        <f t="shared" si="4"/>
        <v>1</v>
      </c>
      <c r="I240" s="54">
        <v>56000</v>
      </c>
      <c r="J240" s="82" t="e">
        <f>#REF!/#REF!</f>
        <v>#REF!</v>
      </c>
      <c r="K240" s="196">
        <v>92600</v>
      </c>
      <c r="L240" s="83" t="e">
        <f>K240/#REF!</f>
        <v>#REF!</v>
      </c>
      <c r="M240" s="222"/>
      <c r="N240" s="206">
        <v>92489</v>
      </c>
      <c r="O240" s="40"/>
      <c r="P240" s="40"/>
    </row>
    <row r="241" spans="1:16" s="39" customFormat="1" ht="14.25">
      <c r="A241" s="51" t="s">
        <v>76</v>
      </c>
      <c r="B241" s="51">
        <v>42</v>
      </c>
      <c r="C241" s="52"/>
      <c r="D241" s="47">
        <v>372</v>
      </c>
      <c r="E241" s="48" t="s">
        <v>140</v>
      </c>
      <c r="F241" s="60"/>
      <c r="G241" s="60"/>
      <c r="H241" s="54"/>
      <c r="I241" s="54">
        <v>214000</v>
      </c>
      <c r="J241" s="82">
        <v>1</v>
      </c>
      <c r="K241" s="196">
        <v>276000</v>
      </c>
      <c r="L241" s="83"/>
      <c r="M241" s="222"/>
      <c r="N241" s="206">
        <v>276000</v>
      </c>
      <c r="O241" s="40"/>
      <c r="P241" s="40"/>
    </row>
    <row r="242" spans="1:16" s="39" customFormat="1" ht="14.25">
      <c r="A242" s="51">
        <v>11</v>
      </c>
      <c r="B242" s="51">
        <v>42</v>
      </c>
      <c r="C242" s="52"/>
      <c r="D242" s="47">
        <v>3721</v>
      </c>
      <c r="E242" s="48" t="s">
        <v>141</v>
      </c>
      <c r="F242" s="60"/>
      <c r="G242" s="60"/>
      <c r="H242" s="54"/>
      <c r="I242" s="54">
        <v>308700</v>
      </c>
      <c r="J242" s="82">
        <v>1</v>
      </c>
      <c r="K242" s="196">
        <v>190000</v>
      </c>
      <c r="L242" s="83"/>
      <c r="M242" s="222"/>
      <c r="N242" s="206">
        <v>187908</v>
      </c>
      <c r="O242" s="40"/>
      <c r="P242" s="40"/>
    </row>
    <row r="243" spans="1:16" s="125" customFormat="1" ht="13.5" customHeight="1">
      <c r="A243" s="51">
        <v>11</v>
      </c>
      <c r="B243" s="118"/>
      <c r="C243" s="119"/>
      <c r="D243" s="118" t="s">
        <v>81</v>
      </c>
      <c r="E243" s="118"/>
      <c r="F243" s="121">
        <f>SUM(F246)</f>
        <v>95000</v>
      </c>
      <c r="G243" s="121">
        <f>SUM(G246)</f>
        <v>95000</v>
      </c>
      <c r="H243" s="122">
        <f>G243/F243</f>
        <v>1</v>
      </c>
      <c r="I243" s="122">
        <v>156000</v>
      </c>
      <c r="J243" s="123" t="e">
        <f>#REF!/#REF!</f>
        <v>#REF!</v>
      </c>
      <c r="K243" s="212">
        <f>K246</f>
        <v>120500</v>
      </c>
      <c r="L243" s="129" t="e">
        <f>K243/#REF!</f>
        <v>#REF!</v>
      </c>
      <c r="M243" s="225"/>
      <c r="N243" s="202">
        <f>N246</f>
        <v>120500</v>
      </c>
      <c r="O243" s="126"/>
      <c r="P243" s="126"/>
    </row>
    <row r="244" spans="1:16" s="39" customFormat="1" ht="12" customHeight="1" hidden="1">
      <c r="A244" s="118"/>
      <c r="B244" s="43"/>
      <c r="C244" s="42"/>
      <c r="D244" s="43"/>
      <c r="E244" s="43"/>
      <c r="F244" s="70"/>
      <c r="G244" s="70"/>
      <c r="H244" s="62"/>
      <c r="I244" s="62"/>
      <c r="J244" s="71"/>
      <c r="K244" s="197"/>
      <c r="L244" s="74"/>
      <c r="M244" s="222"/>
      <c r="N244" s="206"/>
      <c r="O244" s="40"/>
      <c r="P244" s="40"/>
    </row>
    <row r="245" spans="1:16" s="39" customFormat="1" ht="14.25" hidden="1">
      <c r="A245" s="43">
        <v>11</v>
      </c>
      <c r="B245" s="43"/>
      <c r="C245" s="42"/>
      <c r="D245" s="43"/>
      <c r="E245" s="43"/>
      <c r="F245" s="70"/>
      <c r="G245" s="70"/>
      <c r="H245" s="62"/>
      <c r="I245" s="62"/>
      <c r="J245" s="71"/>
      <c r="K245" s="197"/>
      <c r="L245" s="74"/>
      <c r="M245" s="222"/>
      <c r="N245" s="206"/>
      <c r="O245" s="40"/>
      <c r="P245" s="40"/>
    </row>
    <row r="246" spans="1:16" s="39" customFormat="1" ht="14.25">
      <c r="A246" s="43"/>
      <c r="B246" s="51"/>
      <c r="C246" s="52"/>
      <c r="D246" s="47">
        <v>3811</v>
      </c>
      <c r="E246" s="48" t="s">
        <v>107</v>
      </c>
      <c r="F246" s="60">
        <v>95000</v>
      </c>
      <c r="G246" s="60">
        <v>95000</v>
      </c>
      <c r="H246" s="54">
        <f>G246/F246</f>
        <v>1</v>
      </c>
      <c r="I246" s="54">
        <v>156000</v>
      </c>
      <c r="J246" s="82" t="e">
        <f>#REF!/#REF!</f>
        <v>#REF!</v>
      </c>
      <c r="K246" s="196">
        <v>120500</v>
      </c>
      <c r="L246" s="83" t="e">
        <f>K246/#REF!</f>
        <v>#REF!</v>
      </c>
      <c r="M246" s="222"/>
      <c r="N246" s="206">
        <v>120500</v>
      </c>
      <c r="O246" s="40"/>
      <c r="P246" s="40"/>
    </row>
    <row r="247" spans="1:16" s="125" customFormat="1" ht="14.25">
      <c r="A247" s="51" t="s">
        <v>76</v>
      </c>
      <c r="B247" s="118"/>
      <c r="C247" s="119"/>
      <c r="D247" s="118" t="s">
        <v>204</v>
      </c>
      <c r="E247" s="118"/>
      <c r="F247" s="121">
        <f>SUM(F248)</f>
        <v>0</v>
      </c>
      <c r="G247" s="121">
        <f>SUM(G248)</f>
        <v>150000</v>
      </c>
      <c r="H247" s="122" t="e">
        <f>G247/F247</f>
        <v>#DIV/0!</v>
      </c>
      <c r="I247" s="127">
        <f>SUM(I248:I249)</f>
        <v>3204523</v>
      </c>
      <c r="J247" s="123" t="e">
        <f>#REF!/#REF!</f>
        <v>#REF!</v>
      </c>
      <c r="K247" s="212">
        <f>K248+K249</f>
        <v>1888900</v>
      </c>
      <c r="L247" s="129" t="e">
        <f>K247/#REF!</f>
        <v>#REF!</v>
      </c>
      <c r="M247" s="225"/>
      <c r="N247" s="202">
        <f>N248</f>
        <v>1753583</v>
      </c>
      <c r="O247" s="126"/>
      <c r="P247" s="126"/>
    </row>
    <row r="248" spans="1:16" s="39" customFormat="1" ht="14.25">
      <c r="A248" s="118"/>
      <c r="B248" s="52">
        <v>81</v>
      </c>
      <c r="C248" s="52"/>
      <c r="D248" s="47">
        <v>421</v>
      </c>
      <c r="E248" s="48" t="s">
        <v>105</v>
      </c>
      <c r="F248" s="64"/>
      <c r="G248" s="64">
        <v>150000</v>
      </c>
      <c r="H248" s="56" t="s">
        <v>14</v>
      </c>
      <c r="I248" s="56">
        <v>3204523</v>
      </c>
      <c r="J248" s="73"/>
      <c r="K248" s="196">
        <v>1888900</v>
      </c>
      <c r="L248" s="31"/>
      <c r="M248" s="222"/>
      <c r="N248" s="206">
        <v>1753583</v>
      </c>
      <c r="O248" s="40"/>
      <c r="P248" s="40"/>
    </row>
    <row r="249" spans="1:16" s="39" customFormat="1" ht="14.25">
      <c r="A249" s="72" t="s">
        <v>197</v>
      </c>
      <c r="B249" s="51">
        <v>42</v>
      </c>
      <c r="C249" s="52"/>
      <c r="D249" s="47">
        <v>422</v>
      </c>
      <c r="E249" s="48" t="s">
        <v>95</v>
      </c>
      <c r="F249" s="60"/>
      <c r="G249" s="60"/>
      <c r="H249" s="54"/>
      <c r="I249" s="54"/>
      <c r="J249" s="82"/>
      <c r="K249" s="196">
        <v>0</v>
      </c>
      <c r="L249" s="83"/>
      <c r="M249" s="222"/>
      <c r="N249" s="206"/>
      <c r="O249" s="40"/>
      <c r="P249" s="40"/>
    </row>
    <row r="250" spans="1:16" s="159" customFormat="1" ht="14.25">
      <c r="A250" s="161">
        <v>11</v>
      </c>
      <c r="B250" s="160" t="s">
        <v>82</v>
      </c>
      <c r="C250" s="160"/>
      <c r="D250" s="161"/>
      <c r="E250" s="161"/>
      <c r="F250" s="167" t="e">
        <f>F251+#REF!</f>
        <v>#REF!</v>
      </c>
      <c r="G250" s="167" t="e">
        <f>G251+#REF!</f>
        <v>#REF!</v>
      </c>
      <c r="H250" s="168" t="e">
        <f>G250/F250</f>
        <v>#REF!</v>
      </c>
      <c r="I250" s="168">
        <v>1571370</v>
      </c>
      <c r="J250" s="171" t="e">
        <f>#REF!/#REF!</f>
        <v>#REF!</v>
      </c>
      <c r="K250" s="208">
        <f>SUM(K252,K256)</f>
        <v>2053951</v>
      </c>
      <c r="L250" s="170" t="e">
        <f>K250/#REF!</f>
        <v>#REF!</v>
      </c>
      <c r="M250" s="223"/>
      <c r="N250" s="201">
        <f>SUM(N252,N256)</f>
        <v>2042316</v>
      </c>
      <c r="O250" s="164"/>
      <c r="P250" s="164"/>
    </row>
    <row r="251" spans="1:16" s="94" customFormat="1" ht="14.25">
      <c r="A251" s="141"/>
      <c r="B251" s="97"/>
      <c r="C251" s="97" t="s">
        <v>83</v>
      </c>
      <c r="D251" s="98"/>
      <c r="E251" s="98"/>
      <c r="F251" s="106" t="e">
        <f>F252+F255+F267</f>
        <v>#REF!</v>
      </c>
      <c r="G251" s="106" t="e">
        <f>G252+G255+G267</f>
        <v>#REF!</v>
      </c>
      <c r="H251" s="100" t="e">
        <f>G251/F251</f>
        <v>#REF!</v>
      </c>
      <c r="I251" s="100"/>
      <c r="J251" s="101" t="e">
        <f>#REF!/#REF!</f>
        <v>#REF!</v>
      </c>
      <c r="K251" s="190"/>
      <c r="L251" s="102" t="e">
        <f>K251/#REF!</f>
        <v>#REF!</v>
      </c>
      <c r="M251" s="224"/>
      <c r="N251" s="233"/>
      <c r="O251" s="95"/>
      <c r="P251" s="95"/>
    </row>
    <row r="252" spans="1:16" s="125" customFormat="1" ht="14.25" customHeight="1">
      <c r="A252" s="96"/>
      <c r="B252" s="119"/>
      <c r="C252" s="119"/>
      <c r="D252" s="118" t="s">
        <v>84</v>
      </c>
      <c r="E252" s="118"/>
      <c r="F252" s="121">
        <f>SUM(F254)</f>
        <v>30000</v>
      </c>
      <c r="G252" s="121">
        <f>SUM(G254)</f>
        <v>30000</v>
      </c>
      <c r="H252" s="122">
        <f>G252/F252</f>
        <v>1</v>
      </c>
      <c r="I252" s="122">
        <v>152000</v>
      </c>
      <c r="J252" s="123" t="e">
        <f>#REF!/#REF!</f>
        <v>#REF!</v>
      </c>
      <c r="K252" s="202">
        <v>357000</v>
      </c>
      <c r="L252" s="124" t="e">
        <f>K252/#REF!</f>
        <v>#REF!</v>
      </c>
      <c r="M252" s="225"/>
      <c r="N252" s="202">
        <f>N254</f>
        <v>357000</v>
      </c>
      <c r="O252" s="126"/>
      <c r="P252" s="126"/>
    </row>
    <row r="253" spans="1:16" s="39" customFormat="1" ht="13.5" customHeight="1" hidden="1">
      <c r="A253" s="125"/>
      <c r="B253" s="42"/>
      <c r="C253" s="42"/>
      <c r="D253" s="43"/>
      <c r="E253" s="43"/>
      <c r="F253" s="70"/>
      <c r="G253" s="70"/>
      <c r="H253" s="62"/>
      <c r="I253" s="62"/>
      <c r="J253" s="71"/>
      <c r="K253" s="210"/>
      <c r="L253" s="44"/>
      <c r="M253" s="222"/>
      <c r="N253" s="206"/>
      <c r="O253" s="40"/>
      <c r="P253" s="40"/>
    </row>
    <row r="254" spans="1:16" s="39" customFormat="1" ht="16.5" customHeight="1">
      <c r="A254" s="41"/>
      <c r="B254" s="51"/>
      <c r="C254" s="52"/>
      <c r="D254" s="47">
        <v>3721</v>
      </c>
      <c r="E254" s="48" t="s">
        <v>121</v>
      </c>
      <c r="F254" s="64">
        <v>30000</v>
      </c>
      <c r="G254" s="64">
        <v>30000</v>
      </c>
      <c r="H254" s="54">
        <f>G254/F254</f>
        <v>1</v>
      </c>
      <c r="I254" s="54">
        <v>152000</v>
      </c>
      <c r="J254" s="82" t="e">
        <f>#REF!/#REF!</f>
        <v>#REF!</v>
      </c>
      <c r="K254" s="196">
        <v>357000</v>
      </c>
      <c r="L254" s="31" t="e">
        <f>K254/#REF!</f>
        <v>#REF!</v>
      </c>
      <c r="M254" s="222"/>
      <c r="N254" s="206">
        <v>357000</v>
      </c>
      <c r="O254" s="40"/>
      <c r="P254" s="40"/>
    </row>
    <row r="255" spans="1:16" s="39" customFormat="1" ht="18.75" customHeight="1" hidden="1">
      <c r="A255" s="51">
        <v>11</v>
      </c>
      <c r="B255" s="43"/>
      <c r="C255" s="42"/>
      <c r="D255" s="69"/>
      <c r="E255" s="69"/>
      <c r="F255" s="70">
        <f>SUM(F260)</f>
        <v>80000</v>
      </c>
      <c r="G255" s="70">
        <f>SUM(G260)</f>
        <v>80000</v>
      </c>
      <c r="H255" s="62">
        <f>G255/F255</f>
        <v>1</v>
      </c>
      <c r="I255" s="62"/>
      <c r="J255" s="71" t="e">
        <f>#REF!/#REF!</f>
        <v>#REF!</v>
      </c>
      <c r="K255" s="217"/>
      <c r="L255" s="44" t="e">
        <f>K255/#REF!</f>
        <v>#REF!</v>
      </c>
      <c r="M255" s="222"/>
      <c r="N255" s="206"/>
      <c r="O255" s="40"/>
      <c r="P255" s="40"/>
    </row>
    <row r="256" spans="1:16" s="125" customFormat="1" ht="16.5" customHeight="1">
      <c r="A256" s="43"/>
      <c r="B256" s="118">
        <v>42</v>
      </c>
      <c r="C256" s="119"/>
      <c r="D256" s="120">
        <v>3721</v>
      </c>
      <c r="E256" s="120" t="s">
        <v>161</v>
      </c>
      <c r="F256" s="121"/>
      <c r="G256" s="121"/>
      <c r="H256" s="122"/>
      <c r="I256" s="122">
        <v>1419370</v>
      </c>
      <c r="J256" s="123"/>
      <c r="K256" s="202">
        <f>SUM(K260:K273)</f>
        <v>1696951</v>
      </c>
      <c r="L256" s="124"/>
      <c r="M256" s="225"/>
      <c r="N256" s="202">
        <f>SUM(N260:N273)</f>
        <v>1685316</v>
      </c>
      <c r="O256" s="126"/>
      <c r="P256" s="126"/>
    </row>
    <row r="257" spans="1:16" s="39" customFormat="1" ht="0.75" customHeight="1">
      <c r="A257" s="118"/>
      <c r="B257" s="43"/>
      <c r="C257" s="42"/>
      <c r="D257" s="69"/>
      <c r="E257" s="69"/>
      <c r="F257" s="70"/>
      <c r="G257" s="70"/>
      <c r="H257" s="62"/>
      <c r="I257" s="62"/>
      <c r="J257" s="71"/>
      <c r="K257" s="217"/>
      <c r="L257" s="44"/>
      <c r="M257" s="222"/>
      <c r="N257" s="206"/>
      <c r="O257" s="40"/>
      <c r="P257" s="40"/>
    </row>
    <row r="258" spans="1:16" s="39" customFormat="1" ht="13.5" customHeight="1" hidden="1">
      <c r="A258" s="43"/>
      <c r="B258" s="43"/>
      <c r="C258" s="42"/>
      <c r="D258" s="69"/>
      <c r="E258" s="69"/>
      <c r="F258" s="70"/>
      <c r="G258" s="70"/>
      <c r="H258" s="62"/>
      <c r="I258" s="62"/>
      <c r="J258" s="71"/>
      <c r="K258" s="217"/>
      <c r="L258" s="44"/>
      <c r="M258" s="222"/>
      <c r="N258" s="206"/>
      <c r="O258" s="40"/>
      <c r="P258" s="40"/>
    </row>
    <row r="259" spans="1:16" s="39" customFormat="1" ht="13.5" customHeight="1" hidden="1">
      <c r="A259" s="43"/>
      <c r="B259" s="43"/>
      <c r="C259" s="42"/>
      <c r="D259" s="69"/>
      <c r="E259" s="69"/>
      <c r="F259" s="70"/>
      <c r="G259" s="70"/>
      <c r="H259" s="62"/>
      <c r="I259" s="62"/>
      <c r="J259" s="71"/>
      <c r="K259" s="217"/>
      <c r="L259" s="44"/>
      <c r="M259" s="222"/>
      <c r="N259" s="206"/>
      <c r="O259" s="40"/>
      <c r="P259" s="40"/>
    </row>
    <row r="260" spans="1:16" s="39" customFormat="1" ht="14.25">
      <c r="A260" s="43"/>
      <c r="B260" s="51"/>
      <c r="C260" s="52"/>
      <c r="D260" s="47">
        <v>3721</v>
      </c>
      <c r="E260" s="48" t="s">
        <v>143</v>
      </c>
      <c r="F260" s="64">
        <v>80000</v>
      </c>
      <c r="G260" s="64">
        <v>80000</v>
      </c>
      <c r="H260" s="54">
        <f>G260/F260</f>
        <v>1</v>
      </c>
      <c r="I260" s="54">
        <v>198000</v>
      </c>
      <c r="J260" s="82" t="e">
        <f>#REF!/#REF!</f>
        <v>#REF!</v>
      </c>
      <c r="K260" s="196">
        <v>175500</v>
      </c>
      <c r="L260" s="31" t="e">
        <f>K260/#REF!</f>
        <v>#REF!</v>
      </c>
      <c r="M260" s="222"/>
      <c r="N260" s="206">
        <v>172278</v>
      </c>
      <c r="O260" s="40"/>
      <c r="P260" s="40"/>
    </row>
    <row r="261" spans="1:16" s="39" customFormat="1" ht="14.25">
      <c r="A261" s="51" t="s">
        <v>76</v>
      </c>
      <c r="B261" s="51"/>
      <c r="C261" s="52"/>
      <c r="D261" s="47">
        <v>3721</v>
      </c>
      <c r="E261" s="48" t="s">
        <v>175</v>
      </c>
      <c r="F261" s="64"/>
      <c r="G261" s="64"/>
      <c r="H261" s="54"/>
      <c r="I261" s="54">
        <v>213000</v>
      </c>
      <c r="J261" s="82"/>
      <c r="K261" s="196">
        <v>240000</v>
      </c>
      <c r="L261" s="31"/>
      <c r="M261" s="222"/>
      <c r="N261" s="206">
        <v>237681</v>
      </c>
      <c r="O261" s="40"/>
      <c r="P261" s="40"/>
    </row>
    <row r="262" spans="1:16" s="39" customFormat="1" ht="14.25">
      <c r="A262" s="51">
        <v>11</v>
      </c>
      <c r="B262" s="51"/>
      <c r="C262" s="52"/>
      <c r="D262" s="47">
        <v>3721</v>
      </c>
      <c r="E262" s="48" t="s">
        <v>160</v>
      </c>
      <c r="F262" s="64"/>
      <c r="G262" s="64"/>
      <c r="H262" s="54"/>
      <c r="I262" s="54">
        <v>256750</v>
      </c>
      <c r="J262" s="82">
        <v>1.14</v>
      </c>
      <c r="K262" s="196">
        <v>273500</v>
      </c>
      <c r="L262" s="31"/>
      <c r="M262" s="222"/>
      <c r="N262" s="206">
        <v>273500</v>
      </c>
      <c r="O262" s="40"/>
      <c r="P262" s="40"/>
    </row>
    <row r="263" spans="1:16" s="39" customFormat="1" ht="14.25">
      <c r="A263" s="51"/>
      <c r="B263" s="51"/>
      <c r="C263" s="52"/>
      <c r="D263" s="47">
        <v>3721</v>
      </c>
      <c r="E263" s="48" t="s">
        <v>225</v>
      </c>
      <c r="F263" s="64"/>
      <c r="G263" s="64"/>
      <c r="H263" s="54"/>
      <c r="I263" s="54"/>
      <c r="J263" s="82"/>
      <c r="K263" s="196">
        <v>30000</v>
      </c>
      <c r="L263" s="31"/>
      <c r="M263" s="222"/>
      <c r="N263" s="206">
        <v>30000</v>
      </c>
      <c r="O263" s="40"/>
      <c r="P263" s="40"/>
    </row>
    <row r="264" spans="1:16" s="39" customFormat="1" ht="14.25">
      <c r="A264" s="51"/>
      <c r="B264" s="51"/>
      <c r="C264" s="52"/>
      <c r="D264" s="47">
        <v>3721</v>
      </c>
      <c r="E264" s="48" t="s">
        <v>226</v>
      </c>
      <c r="F264" s="64"/>
      <c r="G264" s="64"/>
      <c r="H264" s="54"/>
      <c r="I264" s="54"/>
      <c r="J264" s="82"/>
      <c r="K264" s="196">
        <v>37200</v>
      </c>
      <c r="L264" s="31"/>
      <c r="M264" s="222"/>
      <c r="N264" s="206">
        <v>37200</v>
      </c>
      <c r="O264" s="40"/>
      <c r="P264" s="40"/>
    </row>
    <row r="265" spans="1:16" s="39" customFormat="1" ht="14.25">
      <c r="A265" s="51">
        <v>11</v>
      </c>
      <c r="B265" s="51">
        <v>42</v>
      </c>
      <c r="C265" s="52"/>
      <c r="D265" s="47">
        <v>3721</v>
      </c>
      <c r="E265" s="48" t="s">
        <v>174</v>
      </c>
      <c r="F265" s="64"/>
      <c r="G265" s="64"/>
      <c r="H265" s="54"/>
      <c r="I265" s="54"/>
      <c r="J265" s="82"/>
      <c r="K265" s="196"/>
      <c r="L265" s="31"/>
      <c r="M265" s="222"/>
      <c r="N265" s="206"/>
      <c r="O265" s="40"/>
      <c r="P265" s="40"/>
    </row>
    <row r="266" spans="1:16" s="39" customFormat="1" ht="14.25" customHeight="1">
      <c r="A266" s="51">
        <v>11</v>
      </c>
      <c r="B266" s="51">
        <v>42</v>
      </c>
      <c r="C266" s="52"/>
      <c r="D266" s="47">
        <v>3721</v>
      </c>
      <c r="E266" s="48" t="s">
        <v>142</v>
      </c>
      <c r="F266" s="64"/>
      <c r="G266" s="64"/>
      <c r="H266" s="54"/>
      <c r="I266" s="54">
        <v>55000</v>
      </c>
      <c r="J266" s="82">
        <v>1.07</v>
      </c>
      <c r="K266" s="196">
        <v>52500</v>
      </c>
      <c r="L266" s="31"/>
      <c r="M266" s="222"/>
      <c r="N266" s="206">
        <v>52500</v>
      </c>
      <c r="O266" s="40"/>
      <c r="P266" s="40"/>
    </row>
    <row r="267" spans="1:16" s="39" customFormat="1" ht="0.75" customHeight="1">
      <c r="A267" s="51">
        <v>11</v>
      </c>
      <c r="B267" s="43">
        <v>42</v>
      </c>
      <c r="C267" s="42"/>
      <c r="D267" s="69"/>
      <c r="E267" s="69"/>
      <c r="F267" s="70" t="e">
        <f>SUM(#REF!)</f>
        <v>#REF!</v>
      </c>
      <c r="G267" s="70" t="e">
        <f>SUM(#REF!)</f>
        <v>#REF!</v>
      </c>
      <c r="H267" s="62" t="e">
        <f>G267/F267</f>
        <v>#REF!</v>
      </c>
      <c r="I267" s="62"/>
      <c r="J267" s="71" t="e">
        <f>#REF!/#REF!</f>
        <v>#REF!</v>
      </c>
      <c r="K267" s="210"/>
      <c r="L267" s="44" t="e">
        <f>K267/#REF!</f>
        <v>#REF!</v>
      </c>
      <c r="M267" s="222"/>
      <c r="N267" s="206"/>
      <c r="O267" s="40"/>
      <c r="P267" s="40"/>
    </row>
    <row r="268" spans="1:16" s="39" customFormat="1" ht="0.75" customHeight="1">
      <c r="A268" s="43">
        <v>11</v>
      </c>
      <c r="B268" s="43"/>
      <c r="C268" s="42"/>
      <c r="D268" s="69"/>
      <c r="E268" s="69"/>
      <c r="F268" s="70"/>
      <c r="G268" s="70"/>
      <c r="H268" s="62"/>
      <c r="I268" s="62"/>
      <c r="J268" s="71"/>
      <c r="K268" s="210"/>
      <c r="L268" s="44"/>
      <c r="M268" s="222"/>
      <c r="N268" s="206"/>
      <c r="O268" s="40"/>
      <c r="P268" s="40"/>
    </row>
    <row r="269" spans="1:16" s="39" customFormat="1" ht="15.75" customHeight="1">
      <c r="A269" s="43"/>
      <c r="B269" s="51">
        <v>42</v>
      </c>
      <c r="C269" s="52"/>
      <c r="D269" s="47">
        <v>3111</v>
      </c>
      <c r="E269" s="48" t="s">
        <v>185</v>
      </c>
      <c r="F269" s="64">
        <v>1050000</v>
      </c>
      <c r="G269" s="64">
        <v>200000</v>
      </c>
      <c r="H269" s="54">
        <f>G269/F269</f>
        <v>0.19047619047619047</v>
      </c>
      <c r="I269" s="54">
        <v>510000</v>
      </c>
      <c r="J269" s="82" t="e">
        <f>#REF!/#REF!</f>
        <v>#REF!</v>
      </c>
      <c r="K269" s="196">
        <v>515523</v>
      </c>
      <c r="L269" s="31" t="e">
        <f>K269/#REF!</f>
        <v>#REF!</v>
      </c>
      <c r="M269" s="222"/>
      <c r="N269" s="206">
        <v>515523</v>
      </c>
      <c r="O269" s="40"/>
      <c r="P269" s="40"/>
    </row>
    <row r="270" spans="1:16" s="39" customFormat="1" ht="15.75" customHeight="1">
      <c r="A270" s="51"/>
      <c r="B270" s="51">
        <v>42</v>
      </c>
      <c r="C270" s="52"/>
      <c r="D270" s="47">
        <v>3212</v>
      </c>
      <c r="E270" s="48" t="s">
        <v>186</v>
      </c>
      <c r="F270" s="64"/>
      <c r="G270" s="64"/>
      <c r="H270" s="54"/>
      <c r="I270" s="54">
        <v>35720</v>
      </c>
      <c r="J270" s="82">
        <v>1.05</v>
      </c>
      <c r="K270" s="196">
        <v>43200</v>
      </c>
      <c r="L270" s="31"/>
      <c r="M270" s="222"/>
      <c r="N270" s="206">
        <v>43104</v>
      </c>
      <c r="O270" s="40"/>
      <c r="P270" s="40"/>
    </row>
    <row r="271" spans="1:16" s="39" customFormat="1" ht="15.75" customHeight="1">
      <c r="A271" s="51"/>
      <c r="B271" s="51">
        <v>42</v>
      </c>
      <c r="C271" s="52"/>
      <c r="D271" s="47">
        <v>3213</v>
      </c>
      <c r="E271" s="48" t="s">
        <v>213</v>
      </c>
      <c r="F271" s="64"/>
      <c r="G271" s="64"/>
      <c r="H271" s="54"/>
      <c r="I271" s="54"/>
      <c r="J271" s="82"/>
      <c r="K271" s="196">
        <v>16200</v>
      </c>
      <c r="L271" s="31"/>
      <c r="M271" s="222"/>
      <c r="N271" s="206">
        <v>16200</v>
      </c>
      <c r="O271" s="40"/>
      <c r="P271" s="40"/>
    </row>
    <row r="272" spans="1:16" s="39" customFormat="1" ht="15.75" customHeight="1">
      <c r="A272" s="51"/>
      <c r="B272" s="51">
        <v>42</v>
      </c>
      <c r="C272" s="52"/>
      <c r="D272" s="47">
        <v>3224</v>
      </c>
      <c r="E272" s="48" t="s">
        <v>187</v>
      </c>
      <c r="F272" s="64"/>
      <c r="G272" s="64"/>
      <c r="H272" s="54"/>
      <c r="I272" s="54">
        <v>66400</v>
      </c>
      <c r="J272" s="82">
        <v>1.04</v>
      </c>
      <c r="K272" s="196">
        <v>69950</v>
      </c>
      <c r="L272" s="31"/>
      <c r="M272" s="222"/>
      <c r="N272" s="206">
        <v>63953</v>
      </c>
      <c r="O272" s="40"/>
      <c r="P272" s="40"/>
    </row>
    <row r="273" spans="1:16" s="39" customFormat="1" ht="15.75" customHeight="1">
      <c r="A273" s="51"/>
      <c r="B273" s="51">
        <v>42</v>
      </c>
      <c r="C273" s="52"/>
      <c r="D273" s="47">
        <v>3132</v>
      </c>
      <c r="E273" s="48" t="s">
        <v>188</v>
      </c>
      <c r="F273" s="64"/>
      <c r="G273" s="64"/>
      <c r="H273" s="54"/>
      <c r="I273" s="54">
        <v>84500</v>
      </c>
      <c r="J273" s="82">
        <v>1.01</v>
      </c>
      <c r="K273" s="196">
        <v>243378</v>
      </c>
      <c r="L273" s="31"/>
      <c r="M273" s="222"/>
      <c r="N273" s="206">
        <v>243377</v>
      </c>
      <c r="O273" s="40"/>
      <c r="P273" s="40"/>
    </row>
    <row r="274" spans="1:16" s="88" customFormat="1" ht="14.25">
      <c r="A274" s="51"/>
      <c r="B274" s="89"/>
      <c r="C274" s="89"/>
      <c r="D274" s="90"/>
      <c r="E274" s="90" t="s">
        <v>163</v>
      </c>
      <c r="F274" s="91"/>
      <c r="G274" s="91"/>
      <c r="H274" s="91"/>
      <c r="I274" s="91">
        <v>19014086</v>
      </c>
      <c r="J274" s="92"/>
      <c r="K274" s="218">
        <f>SUM(K250,K235,K159,K148,K135,K65,K53,K16,K9)</f>
        <v>18301196</v>
      </c>
      <c r="L274" s="92"/>
      <c r="M274" s="230"/>
      <c r="N274" s="218">
        <f>SUM(N250,N236,N159,N148,N135,N65,N53,N16,N9)</f>
        <v>18308441</v>
      </c>
      <c r="O274" s="93"/>
      <c r="P274" s="93"/>
    </row>
    <row r="275" ht="14.25">
      <c r="A275" s="88"/>
    </row>
  </sheetData>
  <sheetProtection/>
  <mergeCells count="1">
    <mergeCell ref="C85:E85"/>
  </mergeCells>
  <printOptions/>
  <pageMargins left="0.11811023622047245" right="0.11811023622047245" top="0.5511811023622047" bottom="0.551181102362204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x54673</dc:creator>
  <cp:keywords/>
  <dc:description/>
  <cp:lastModifiedBy>Mirko Mirkich</cp:lastModifiedBy>
  <cp:lastPrinted>2021-03-09T07:46:59Z</cp:lastPrinted>
  <dcterms:created xsi:type="dcterms:W3CDTF">2014-10-27T04:58:59Z</dcterms:created>
  <dcterms:modified xsi:type="dcterms:W3CDTF">2021-04-16T10:54:59Z</dcterms:modified>
  <cp:category/>
  <cp:version/>
  <cp:contentType/>
  <cp:contentStatus/>
</cp:coreProperties>
</file>