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Prijedlog Proračuna 2016" sheetId="1" r:id="rId1"/>
    <sheet name="Sheet1" sheetId="2" r:id="rId2"/>
  </sheets>
  <definedNames>
    <definedName name="_xlnm.Print_Area" localSheetId="0">'Prijedlog Proračuna 2016'!$A$1:$P$248</definedName>
  </definedNames>
  <calcPr fullCalcOnLoad="1"/>
</workbook>
</file>

<file path=xl/sharedStrings.xml><?xml version="1.0" encoding="utf-8"?>
<sst xmlns="http://schemas.openxmlformats.org/spreadsheetml/2006/main" count="311" uniqueCount="228">
  <si>
    <t>2015-2014</t>
  </si>
  <si>
    <t>2016-2015</t>
  </si>
  <si>
    <t>izvori financiranja</t>
  </si>
  <si>
    <t>index</t>
  </si>
  <si>
    <t>E.K.</t>
  </si>
  <si>
    <t>Razdjel: 001 Vijeće</t>
  </si>
  <si>
    <t>00101 Vijeće</t>
  </si>
  <si>
    <t xml:space="preserve">FUNKC.KLASIF. 01 - Opće javne usluge </t>
  </si>
  <si>
    <t>1000 Redovni rad vijeća</t>
  </si>
  <si>
    <t>A100001 Redovno rad vijeća</t>
  </si>
  <si>
    <t>Ostali nespomenuti rashodi poslovanja</t>
  </si>
  <si>
    <t>Materijalni rashodi</t>
  </si>
  <si>
    <t>Razdjel: 002 J.U.O.</t>
  </si>
  <si>
    <t>00201 Upravni odjel za opće poslove</t>
  </si>
  <si>
    <t>1001 Javna uprava i administracija</t>
  </si>
  <si>
    <t>A100002 Redovno funkcioniranje Općine</t>
  </si>
  <si>
    <t>Rashodi za zaposlene</t>
  </si>
  <si>
    <t>Ostali rashodi za zaposlene</t>
  </si>
  <si>
    <t>---</t>
  </si>
  <si>
    <t>Naknade troškova zaposlenima</t>
  </si>
  <si>
    <t>322</t>
  </si>
  <si>
    <t>Rashodi za materijal i energiju</t>
  </si>
  <si>
    <t>323</t>
  </si>
  <si>
    <t>Rashodi za usluge</t>
  </si>
  <si>
    <t>A100003 Stručno usavršavanje zaposlenika</t>
  </si>
  <si>
    <t xml:space="preserve">A100004 Vanjski suradnici </t>
  </si>
  <si>
    <t>A100005 Dan općine</t>
  </si>
  <si>
    <t>K200001 Nabava dugotrajne imovine za općinske prostorije</t>
  </si>
  <si>
    <t>Ras.naba.proiz.imovine</t>
  </si>
  <si>
    <t>A100031 Održavanje izbora i referenduma</t>
  </si>
  <si>
    <t>FUNKC.KLASIF. 03- javni red i sigurnost</t>
  </si>
  <si>
    <t>A100006 DVD</t>
  </si>
  <si>
    <t>381</t>
  </si>
  <si>
    <t>Tekuće donacije</t>
  </si>
  <si>
    <t>Ostali rashodi</t>
  </si>
  <si>
    <t>A100007 HGSS</t>
  </si>
  <si>
    <t>A100008 Civilna zaštita</t>
  </si>
  <si>
    <t>A100009 Crveni križ</t>
  </si>
  <si>
    <t>A100010 Lovačke udruge</t>
  </si>
  <si>
    <t>FUNKC.KLASIF. 04- Ekonomski poslovi</t>
  </si>
  <si>
    <t>1003 Javni radovi</t>
  </si>
  <si>
    <t>A100011 Zapošljavanje - program Javni radovi</t>
  </si>
  <si>
    <t>Plaće</t>
  </si>
  <si>
    <t>Doprinosi na plaće</t>
  </si>
  <si>
    <t>1004 Poticanje razvoja gospodarstva</t>
  </si>
  <si>
    <t>K200002 Razvoj gospodarske zone</t>
  </si>
  <si>
    <t>42, 53</t>
  </si>
  <si>
    <t>Rashodi za nabavu neproizvedene dugotrajne imovine</t>
  </si>
  <si>
    <t xml:space="preserve">K200003  Razvoj turizma </t>
  </si>
  <si>
    <t>421</t>
  </si>
  <si>
    <t>Građevinski objekti</t>
  </si>
  <si>
    <t>1006 Održavanje objekata i uređenje komunalne infrastrukture</t>
  </si>
  <si>
    <t>A100013 Održavanje i uređenje javnih površina</t>
  </si>
  <si>
    <t>11,42,53</t>
  </si>
  <si>
    <t>T100001 Održavanje i uređenje javnih građevina</t>
  </si>
  <si>
    <t>1007 Prometna infrastruktura</t>
  </si>
  <si>
    <t>A100014 Održavanje nerazvrstanih cesta</t>
  </si>
  <si>
    <t>K200007 Prometnice (priprema - projektiranje i sl.)</t>
  </si>
  <si>
    <t>1008 Groblja i mrtvačnice</t>
  </si>
  <si>
    <t xml:space="preserve">A100015 Održavanje groblja </t>
  </si>
  <si>
    <t>A100016 Održavanje i tek.poslovanje mrtvačnica</t>
  </si>
  <si>
    <t xml:space="preserve">K200011 Izgradnja groblja </t>
  </si>
  <si>
    <t>1009 Vodoopskrba i odvodnja</t>
  </si>
  <si>
    <t xml:space="preserve">K200008 Vodovod </t>
  </si>
  <si>
    <t>Kapitalne pomoći</t>
  </si>
  <si>
    <t>FUNKC.KLASIF. 06- Unaprjeđenje stanovanja i zajednice</t>
  </si>
  <si>
    <t>1010  Prostorno uređenje i unaprijeđenje stanovanja</t>
  </si>
  <si>
    <t>A100017 Redovno održavanje javne rasvjete</t>
  </si>
  <si>
    <t>K200009 Javna rasvjeta - kapitalna ulaganja</t>
  </si>
  <si>
    <t>A100018 Opskrba pitkom vodom</t>
  </si>
  <si>
    <t>FUNKC.KLASIF. 05- Zaštita okoliša</t>
  </si>
  <si>
    <t>1012 Program zaštite okoliša i životne sredine</t>
  </si>
  <si>
    <t>A100019 Deratizacija i dezinsekcija</t>
  </si>
  <si>
    <t>A100020 Higijeničarska služba</t>
  </si>
  <si>
    <t>T100002 Kontenjeri</t>
  </si>
  <si>
    <t xml:space="preserve">FUNKC.KLASIF. 08-Rekreacija, kultura i religija </t>
  </si>
  <si>
    <t>1013 Potrebe u kulturi</t>
  </si>
  <si>
    <t>A100021 Potpore u kulturi</t>
  </si>
  <si>
    <t>1014 Organizacija rekreacije i športskih aktivnosti</t>
  </si>
  <si>
    <t>1015 Potpora udrugama i vjerskim zajednicama</t>
  </si>
  <si>
    <t>11, 42</t>
  </si>
  <si>
    <t>FUNKC.KLASIF.09- Obrazovanje</t>
  </si>
  <si>
    <t>1016 Obrazovanje</t>
  </si>
  <si>
    <t xml:space="preserve">A100026 Stipendije </t>
  </si>
  <si>
    <t>Naknade građanima .</t>
  </si>
  <si>
    <t>A100027 Donacije osnovno školstvo</t>
  </si>
  <si>
    <t>A100028 Donacije predškolski odgoj</t>
  </si>
  <si>
    <t>FUNKC.KLASIF.10- Socijalna zaštita</t>
  </si>
  <si>
    <t>1017 Pomoć obiteljima i kućanstvima</t>
  </si>
  <si>
    <t>A100029 Naknade za novorođenčad</t>
  </si>
  <si>
    <t>T100003 Sanacija deponija</t>
  </si>
  <si>
    <t>OPĆINA PODBABLJE</t>
  </si>
  <si>
    <t xml:space="preserve">Plaće </t>
  </si>
  <si>
    <t>Plaće za dječiji vrtić-Ribica</t>
  </si>
  <si>
    <t>Ostali rashodi za zaposlene-regres,božićnica</t>
  </si>
  <si>
    <t>Doprinosi na plaće za dječiji vrtić-ribica</t>
  </si>
  <si>
    <t>Premije osiguranja</t>
  </si>
  <si>
    <t>Proračunska pričuva</t>
  </si>
  <si>
    <t>Otplata glavnice primljenih kredita od kreditnih institucija</t>
  </si>
  <si>
    <t>Rashodi za usluge-geodetske i katastarske</t>
  </si>
  <si>
    <t>Postrojenja i oprema</t>
  </si>
  <si>
    <t>Asfaltiranje Podbablje Gornje</t>
  </si>
  <si>
    <t>Asfaltiranje Hršćevani</t>
  </si>
  <si>
    <t>Asfaltiranje Poljica</t>
  </si>
  <si>
    <t>Asfaltiranje Krivodol</t>
  </si>
  <si>
    <t>izgradnja groblja Sv.Luka</t>
  </si>
  <si>
    <t>Izgradnja groblja Sv.Marko</t>
  </si>
  <si>
    <t>Izgradnja groblja Sv.Aana</t>
  </si>
  <si>
    <t>Materijalna imovina - zemljište Poljica</t>
  </si>
  <si>
    <t>Građevinski objekti-vrtić Drum</t>
  </si>
  <si>
    <t>Odgojno obrazovana ustanova-Slava Raškaj</t>
  </si>
  <si>
    <t>Ulične oznake</t>
  </si>
  <si>
    <t>Dječije igralište Krivodol</t>
  </si>
  <si>
    <t>Udruga Imotsko srce</t>
  </si>
  <si>
    <t>Studentske stipendije</t>
  </si>
  <si>
    <t>Imotska krajina</t>
  </si>
  <si>
    <t>Nematerijalna imovina-projekti</t>
  </si>
  <si>
    <t xml:space="preserve">Rashodi za materijal </t>
  </si>
  <si>
    <t>Tekuće donacije vjerskim org.</t>
  </si>
  <si>
    <t>Naknada za novorođenčad</t>
  </si>
  <si>
    <t>Sufinanciranje biciklističke utrke</t>
  </si>
  <si>
    <t>Reciklažno dvorište</t>
  </si>
  <si>
    <t>Sanacija odlagališta</t>
  </si>
  <si>
    <t>Rashodi za usluge-deratizacija</t>
  </si>
  <si>
    <t>Dom za starije i nemoćne</t>
  </si>
  <si>
    <t>Modernizacija javne rasvjete</t>
  </si>
  <si>
    <t>Rashodi za potrošnju el. Energije</t>
  </si>
  <si>
    <t xml:space="preserve">Asfaltiranje Drum </t>
  </si>
  <si>
    <t>Poljski putevi-uređenje</t>
  </si>
  <si>
    <t>Uplanjivanje nerazvr. Cesta</t>
  </si>
  <si>
    <t>Građevinski objekti vodovod-proširenje vodovodne mreže</t>
  </si>
  <si>
    <t>Magic time Vinyl fest</t>
  </si>
  <si>
    <t>Dječje igralište Ivanbegovina</t>
  </si>
  <si>
    <t>Dječije igralište-Podbablje G.</t>
  </si>
  <si>
    <t>Dječje igralište-Hršćevani</t>
  </si>
  <si>
    <t>Sufinanciranje prijevoza učenika</t>
  </si>
  <si>
    <t>Sufinanciranje prijevoza studenata</t>
  </si>
  <si>
    <t>Pomoći obiteljima-ogrijev</t>
  </si>
  <si>
    <t>Jednokratne pomoći obiteljima i kućanstvima</t>
  </si>
  <si>
    <t>Lovačka udruga Kamenjarka</t>
  </si>
  <si>
    <t>Lovačka udruga Šeminovac</t>
  </si>
  <si>
    <t>Taekwondoo klub Imotska</t>
  </si>
  <si>
    <t>NK Kamen</t>
  </si>
  <si>
    <t>S.D. Poljica</t>
  </si>
  <si>
    <t xml:space="preserve"> S.D.Podbablje Gornje</t>
  </si>
  <si>
    <t xml:space="preserve"> S.D.Grubine</t>
  </si>
  <si>
    <t>S.D. Drum</t>
  </si>
  <si>
    <t>KU Ujevići</t>
  </si>
  <si>
    <t>K.U.Bijele Ruže</t>
  </si>
  <si>
    <t>U. Sv. Marko</t>
  </si>
  <si>
    <t xml:space="preserve">K.U.Brdo ljubavi </t>
  </si>
  <si>
    <t>Tekuće donacije odg.-obraz. Ustanovama</t>
  </si>
  <si>
    <t>Turist. Inf. Centar</t>
  </si>
  <si>
    <t>Sufin.izgradnje prve nekretnine-usluge i materijal</t>
  </si>
  <si>
    <t>Pomoć obiteljima</t>
  </si>
  <si>
    <t>Org. Proslave sv. Petra</t>
  </si>
  <si>
    <t>UKUPNO:</t>
  </si>
  <si>
    <t>Uređenje biciklističih staza</t>
  </si>
  <si>
    <t>Asfaltiranje Kamenmost</t>
  </si>
  <si>
    <t>Ostali nespomenuti rashodi poslovanja(reprezent.)</t>
  </si>
  <si>
    <t>Udruga Podbablje Portal</t>
  </si>
  <si>
    <t>Savjet mladih</t>
  </si>
  <si>
    <t>S.D. Kamenmost</t>
  </si>
  <si>
    <t>Košarkaški klub Rhea</t>
  </si>
  <si>
    <t>Financiranje školskih udžbenika</t>
  </si>
  <si>
    <t>Održavanje cesta za vrijeme zimskih uvjeta</t>
  </si>
  <si>
    <t>K200013                    SPORTSKI TERENI</t>
  </si>
  <si>
    <t>Udruga Kap</t>
  </si>
  <si>
    <t>Udruga Križ</t>
  </si>
  <si>
    <t>Udruga Pismo moja</t>
  </si>
  <si>
    <t>Mrežarina</t>
  </si>
  <si>
    <t>Potporni zidovi-održavanje cesta</t>
  </si>
  <si>
    <t>1%naplate prihoda-Državni proračun</t>
  </si>
  <si>
    <t>Tematske staze put križa</t>
  </si>
  <si>
    <t>Uređenje okoliša sv.Marko</t>
  </si>
  <si>
    <t>Plaće za projekt -Zaželi</t>
  </si>
  <si>
    <t>Putni trošak program-Zaželi</t>
  </si>
  <si>
    <t>Ostali troškovi projekta-Zaželi</t>
  </si>
  <si>
    <t>Doprinosi na plaće projekta-Zaželi</t>
  </si>
  <si>
    <t>Naknade troškova zaposlenima-komunalni redar-vl.auto,dnevnice</t>
  </si>
  <si>
    <t>Rashodi za nabavu kontejnera</t>
  </si>
  <si>
    <t>Ostali nespomenuti rashodi poslovanja M.O,EU</t>
  </si>
  <si>
    <t>Najam opreme</t>
  </si>
  <si>
    <t>Otplata kredita</t>
  </si>
  <si>
    <t>42,11,81</t>
  </si>
  <si>
    <t>Rashodi za usluge-telefon,promiđbe i oglašavanja,web stran.</t>
  </si>
  <si>
    <t>K300001 Izgradnja i opremanje vrtića DRUM</t>
  </si>
  <si>
    <t>POSEBNI DIO PRORAČUNA</t>
  </si>
  <si>
    <t>Troškovi reprezentacije</t>
  </si>
  <si>
    <t>Izrada edukativnih i info tabla</t>
  </si>
  <si>
    <t>Uređenje ulice Dubrava</t>
  </si>
  <si>
    <t>Vatrogasni putevi</t>
  </si>
  <si>
    <t>ostale donacije</t>
  </si>
  <si>
    <t>Ostale donacije</t>
  </si>
  <si>
    <t>S.D. Hršćevani</t>
  </si>
  <si>
    <t>Dječija igrališta- Kamenmost-Perići</t>
  </si>
  <si>
    <t>Igralište Grubine</t>
  </si>
  <si>
    <t>Dječija igrališta- Poljica</t>
  </si>
  <si>
    <t>Dječija igrala</t>
  </si>
  <si>
    <t>Tekuće donacije-vrtićima</t>
  </si>
  <si>
    <r>
      <t xml:space="preserve">Uređenje ulice </t>
    </r>
    <r>
      <rPr>
        <b/>
        <sz val="8"/>
        <color indexed="8"/>
        <rFont val="Calibri"/>
        <family val="2"/>
      </rPr>
      <t>"</t>
    </r>
    <r>
      <rPr>
        <sz val="8"/>
        <color indexed="8"/>
        <rFont val="Calibri"/>
        <family val="2"/>
      </rPr>
      <t>Runčev put"</t>
    </r>
  </si>
  <si>
    <t>Tematska staza "Težačkim putevima Drum-Podbablje Gornje"</t>
  </si>
  <si>
    <t>Ostale udruge</t>
  </si>
  <si>
    <t>Sportska akademija "Sportko"</t>
  </si>
  <si>
    <t>Braniteljske udruge područja Imotske krajne</t>
  </si>
  <si>
    <t>Kickboxing klub "Imotski"</t>
  </si>
  <si>
    <t>AS GYM</t>
  </si>
  <si>
    <t>PLAN 2021</t>
  </si>
  <si>
    <t>IZVRŠENJE 30.06.2021.</t>
  </si>
  <si>
    <t>Dječja igrališta-Drum- Muštrić</t>
  </si>
  <si>
    <t>Zaklada Runović</t>
  </si>
  <si>
    <t>Dr. Razmilić</t>
  </si>
  <si>
    <t>Podzakup prostora-Puljiz</t>
  </si>
  <si>
    <t>Prijenos proračunskim korisnicima - Vrtić Ribica</t>
  </si>
  <si>
    <t>Subvencioniranje poduzetnika, obrtnika i poljoprivrednika</t>
  </si>
  <si>
    <t>Fond za zaštitu okoliša</t>
  </si>
  <si>
    <t>Naknda zbog nezapošljavanja osoba s invaliditetom</t>
  </si>
  <si>
    <t>Ugovor o djelu</t>
  </si>
  <si>
    <t>Projekt "Ribica"-usluge petric., knjig usl., Poduzetnički centar Vrgorac</t>
  </si>
  <si>
    <t xml:space="preserve">Računalne usluge </t>
  </si>
  <si>
    <t>Ostale intelektualne usluge ZNR ZOP</t>
  </si>
  <si>
    <t>Asfaltiranje Ivanbegovina</t>
  </si>
  <si>
    <t>Doprinosi za zdravstveno osiguranje</t>
  </si>
  <si>
    <t>Usluge odvjetnika i sudske pristojbe</t>
  </si>
  <si>
    <t>Usluge banaka i platnog prometa, kamate dobavljača</t>
  </si>
  <si>
    <t>Asfaltiranje Grubine</t>
  </si>
  <si>
    <t>Pristupni put Krčevac</t>
  </si>
  <si>
    <t>IZVRŠENJE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</si>
</sst>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d\ mmmm\ yyyy"/>
  </numFmts>
  <fonts count="82">
    <font>
      <sz val="11"/>
      <color indexed="8"/>
      <name val="Calibri"/>
      <family val="2"/>
    </font>
    <font>
      <b/>
      <sz val="16"/>
      <color indexed="62"/>
      <name val="Calibri"/>
      <family val="2"/>
    </font>
    <font>
      <b/>
      <sz val="9"/>
      <color indexed="62"/>
      <name val="Calibri"/>
      <family val="2"/>
    </font>
    <font>
      <b/>
      <sz val="8"/>
      <color indexed="62"/>
      <name val="Calibri"/>
      <family val="2"/>
    </font>
    <font>
      <b/>
      <sz val="10"/>
      <color indexed="62"/>
      <name val="Times New Roman"/>
      <family val="1"/>
    </font>
    <font>
      <b/>
      <sz val="10"/>
      <color indexed="62"/>
      <name val="Calibri"/>
      <family val="2"/>
    </font>
    <font>
      <b/>
      <sz val="6"/>
      <color indexed="62"/>
      <name val="Calibri"/>
      <family val="2"/>
    </font>
    <font>
      <sz val="12"/>
      <color indexed="62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Calibri"/>
      <family val="2"/>
    </font>
    <font>
      <sz val="6"/>
      <color indexed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6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0"/>
      <color indexed="62"/>
      <name val="Calibri"/>
      <family val="2"/>
    </font>
    <font>
      <sz val="5"/>
      <color indexed="8"/>
      <name val="Calibri"/>
      <family val="2"/>
    </font>
    <font>
      <sz val="4"/>
      <color indexed="8"/>
      <name val="Calibri"/>
      <family val="2"/>
    </font>
    <font>
      <sz val="4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6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6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Calibri"/>
      <family val="2"/>
    </font>
    <font>
      <sz val="6"/>
      <color rgb="FFFF0000"/>
      <name val="Calibri"/>
      <family val="2"/>
    </font>
    <font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2" fillId="28" borderId="2" applyNumberFormat="0" applyAlignment="0" applyProtection="0"/>
    <xf numFmtId="0" fontId="63" fillId="28" borderId="3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31" borderId="8" applyNumberFormat="0" applyAlignment="0" applyProtection="0"/>
    <xf numFmtId="0" fontId="15" fillId="32" borderId="9" applyNumberFormat="0" applyProtection="0">
      <alignment horizontal="left" vertical="center" indent="1"/>
    </xf>
    <xf numFmtId="4" fontId="17" fillId="33" borderId="9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31" fillId="0" borderId="0" xfId="0" applyNumberFormat="1" applyFont="1" applyAlignment="1">
      <alignment/>
    </xf>
    <xf numFmtId="4" fontId="29" fillId="0" borderId="0" xfId="0" applyNumberFormat="1" applyFont="1" applyAlignment="1">
      <alignment horizontal="center"/>
    </xf>
    <xf numFmtId="4" fontId="3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 applyProtection="1">
      <alignment/>
      <protection locked="0"/>
    </xf>
    <xf numFmtId="4" fontId="28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2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166" fontId="28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0" fontId="27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/>
    </xf>
    <xf numFmtId="4" fontId="29" fillId="35" borderId="0" xfId="0" applyNumberFormat="1" applyFont="1" applyFill="1" applyAlignment="1">
      <alignment vertical="center"/>
    </xf>
    <xf numFmtId="4" fontId="18" fillId="35" borderId="0" xfId="0" applyNumberFormat="1" applyFont="1" applyFill="1" applyAlignment="1">
      <alignment vertical="center"/>
    </xf>
    <xf numFmtId="166" fontId="28" fillId="35" borderId="0" xfId="0" applyNumberFormat="1" applyFont="1" applyFill="1" applyAlignment="1">
      <alignment vertical="center"/>
    </xf>
    <xf numFmtId="4" fontId="30" fillId="35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7" fillId="36" borderId="0" xfId="0" applyFont="1" applyFill="1" applyAlignment="1">
      <alignment vertical="center"/>
    </xf>
    <xf numFmtId="0" fontId="28" fillId="36" borderId="0" xfId="0" applyFont="1" applyFill="1" applyAlignment="1">
      <alignment vertical="center"/>
    </xf>
    <xf numFmtId="4" fontId="29" fillId="36" borderId="0" xfId="0" applyNumberFormat="1" applyFont="1" applyFill="1" applyAlignment="1">
      <alignment vertical="center"/>
    </xf>
    <xf numFmtId="4" fontId="29" fillId="36" borderId="0" xfId="0" applyNumberFormat="1" applyFont="1" applyFill="1" applyAlignment="1">
      <alignment vertical="center"/>
    </xf>
    <xf numFmtId="166" fontId="28" fillId="36" borderId="0" xfId="0" applyNumberFormat="1" applyFont="1" applyFill="1" applyAlignment="1">
      <alignment vertical="center"/>
    </xf>
    <xf numFmtId="4" fontId="30" fillId="36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0" xfId="50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166" fontId="37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" fontId="29" fillId="0" borderId="0" xfId="55" applyNumberFormat="1" applyFont="1" applyFill="1" applyBorder="1" applyAlignment="1">
      <alignment horizontal="right" vertical="center"/>
    </xf>
    <xf numFmtId="4" fontId="22" fillId="0" borderId="0" xfId="54" applyNumberFormat="1" applyFont="1" applyFill="1" applyBorder="1" applyAlignment="1">
      <alignment vertical="center" wrapText="1"/>
    </xf>
    <xf numFmtId="4" fontId="18" fillId="0" borderId="0" xfId="55" applyNumberFormat="1" applyFont="1" applyFill="1" applyBorder="1" applyAlignment="1">
      <alignment horizontal="right" vertical="center"/>
    </xf>
    <xf numFmtId="4" fontId="22" fillId="0" borderId="0" xfId="54" applyNumberFormat="1" applyFont="1" applyFill="1" applyBorder="1" applyAlignment="1" quotePrefix="1">
      <alignment horizontal="center" vertical="center" wrapText="1"/>
    </xf>
    <xf numFmtId="4" fontId="18" fillId="0" borderId="0" xfId="55" applyNumberFormat="1" applyFont="1" applyFill="1" applyBorder="1" applyAlignment="1" quotePrefix="1">
      <alignment horizontal="center"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0" borderId="0" xfId="0" applyNumberFormat="1" applyFont="1" applyAlignment="1" applyProtection="1">
      <alignment vertical="center"/>
      <protection locked="0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29" fillId="32" borderId="0" xfId="0" applyNumberFormat="1" applyFont="1" applyFill="1" applyAlignment="1">
      <alignment vertical="center"/>
    </xf>
    <xf numFmtId="4" fontId="22" fillId="32" borderId="0" xfId="54" applyNumberFormat="1" applyFont="1" applyFill="1" applyBorder="1" applyAlignment="1">
      <alignment vertical="center" wrapText="1"/>
    </xf>
    <xf numFmtId="4" fontId="18" fillId="32" borderId="0" xfId="55" applyNumberFormat="1" applyFont="1" applyFill="1" applyBorder="1" applyAlignment="1">
      <alignment horizontal="right" vertical="center"/>
    </xf>
    <xf numFmtId="166" fontId="28" fillId="32" borderId="0" xfId="0" applyNumberFormat="1" applyFont="1" applyFill="1" applyAlignment="1">
      <alignment vertical="center"/>
    </xf>
    <xf numFmtId="4" fontId="29" fillId="32" borderId="0" xfId="0" applyNumberFormat="1" applyFont="1" applyFill="1" applyAlignment="1">
      <alignment vertical="center"/>
    </xf>
    <xf numFmtId="4" fontId="30" fillId="32" borderId="0" xfId="0" applyNumberFormat="1" applyFont="1" applyFill="1" applyAlignment="1">
      <alignment vertical="center"/>
    </xf>
    <xf numFmtId="4" fontId="21" fillId="0" borderId="0" xfId="0" applyNumberFormat="1" applyFont="1" applyFill="1" applyAlignment="1" applyProtection="1">
      <alignment vertical="center"/>
      <protection locked="0"/>
    </xf>
    <xf numFmtId="4" fontId="22" fillId="0" borderId="0" xfId="0" applyNumberFormat="1" applyFont="1" applyFill="1" applyAlignment="1">
      <alignment vertical="center"/>
    </xf>
    <xf numFmtId="0" fontId="23" fillId="36" borderId="0" xfId="0" applyFont="1" applyFill="1" applyAlignment="1" applyProtection="1">
      <alignment vertical="center"/>
      <protection locked="0"/>
    </xf>
    <xf numFmtId="4" fontId="22" fillId="32" borderId="0" xfId="0" applyNumberFormat="1" applyFont="1" applyFill="1" applyAlignment="1" applyProtection="1">
      <alignment vertical="center"/>
      <protection locked="0"/>
    </xf>
    <xf numFmtId="4" fontId="18" fillId="32" borderId="0" xfId="55" applyNumberFormat="1" applyFont="1" applyFill="1" applyBorder="1" applyAlignment="1" quotePrefix="1">
      <alignment horizontal="center" vertical="center"/>
    </xf>
    <xf numFmtId="166" fontId="23" fillId="32" borderId="0" xfId="0" applyNumberFormat="1" applyFont="1" applyFill="1" applyAlignment="1" applyProtection="1">
      <alignment vertical="center"/>
      <protection locked="0"/>
    </xf>
    <xf numFmtId="4" fontId="30" fillId="36" borderId="0" xfId="0" applyNumberFormat="1" applyFont="1" applyFill="1" applyAlignment="1" quotePrefix="1">
      <alignment horizontal="center" vertical="center"/>
    </xf>
    <xf numFmtId="4" fontId="22" fillId="0" borderId="0" xfId="0" applyNumberFormat="1" applyFont="1" applyBorder="1" applyAlignment="1" applyProtection="1">
      <alignment vertical="center"/>
      <protection locked="0"/>
    </xf>
    <xf numFmtId="4" fontId="30" fillId="0" borderId="0" xfId="0" applyNumberFormat="1" applyFont="1" applyFill="1" applyAlignment="1" quotePrefix="1">
      <alignment horizontal="center" vertical="center"/>
    </xf>
    <xf numFmtId="4" fontId="22" fillId="32" borderId="0" xfId="54" applyNumberFormat="1" applyFont="1" applyFill="1" applyBorder="1" applyAlignment="1" quotePrefix="1">
      <alignment horizontal="center" vertical="center" wrapText="1"/>
    </xf>
    <xf numFmtId="4" fontId="29" fillId="35" borderId="0" xfId="0" applyNumberFormat="1" applyFont="1" applyFill="1" applyAlignment="1" applyProtection="1">
      <alignment vertical="center"/>
      <protection locked="0"/>
    </xf>
    <xf numFmtId="4" fontId="22" fillId="35" borderId="0" xfId="54" applyNumberFormat="1" applyFont="1" applyFill="1" applyBorder="1" applyAlignment="1">
      <alignment vertical="center" wrapText="1"/>
    </xf>
    <xf numFmtId="4" fontId="18" fillId="35" borderId="0" xfId="55" applyNumberFormat="1" applyFont="1" applyFill="1" applyBorder="1" applyAlignment="1">
      <alignment horizontal="right" vertical="center"/>
    </xf>
    <xf numFmtId="4" fontId="18" fillId="35" borderId="0" xfId="0" applyNumberFormat="1" applyFont="1" applyFill="1" applyAlignment="1" applyProtection="1">
      <alignment vertical="center"/>
      <protection locked="0"/>
    </xf>
    <xf numFmtId="4" fontId="30" fillId="35" borderId="0" xfId="0" applyNumberFormat="1" applyFont="1" applyFill="1" applyAlignment="1" applyProtection="1">
      <alignment vertical="center"/>
      <protection locked="0"/>
    </xf>
    <xf numFmtId="4" fontId="13" fillId="0" borderId="0" xfId="54" applyNumberFormat="1" applyFont="1" applyFill="1" applyBorder="1" applyAlignment="1">
      <alignment vertical="center" wrapText="1"/>
    </xf>
    <xf numFmtId="4" fontId="11" fillId="0" borderId="0" xfId="55" applyNumberFormat="1" applyFont="1" applyFill="1" applyBorder="1" applyAlignment="1">
      <alignment horizontal="right" vertical="center"/>
    </xf>
    <xf numFmtId="4" fontId="11" fillId="0" borderId="0" xfId="0" applyNumberFormat="1" applyFont="1" applyAlignment="1" applyProtection="1">
      <alignment vertical="center"/>
      <protection locked="0"/>
    </xf>
    <xf numFmtId="4" fontId="12" fillId="0" borderId="0" xfId="0" applyNumberFormat="1" applyFont="1" applyAlignment="1" applyProtection="1">
      <alignment vertical="center"/>
      <protection locked="0"/>
    </xf>
    <xf numFmtId="0" fontId="28" fillId="36" borderId="0" xfId="0" applyFont="1" applyFill="1" applyAlignment="1" applyProtection="1">
      <alignment vertical="center"/>
      <protection locked="0"/>
    </xf>
    <xf numFmtId="4" fontId="29" fillId="32" borderId="0" xfId="0" applyNumberFormat="1" applyFont="1" applyFill="1" applyAlignment="1" applyProtection="1">
      <alignment vertical="center"/>
      <protection locked="0"/>
    </xf>
    <xf numFmtId="0" fontId="28" fillId="32" borderId="0" xfId="0" applyFont="1" applyFill="1" applyAlignment="1">
      <alignment vertical="center"/>
    </xf>
    <xf numFmtId="4" fontId="24" fillId="32" borderId="0" xfId="0" applyNumberFormat="1" applyFont="1" applyFill="1" applyAlignment="1" applyProtection="1">
      <alignment vertical="center"/>
      <protection locked="0"/>
    </xf>
    <xf numFmtId="0" fontId="28" fillId="0" borderId="0" xfId="0" applyFont="1" applyBorder="1" applyAlignment="1">
      <alignment horizontal="left" vertical="center"/>
    </xf>
    <xf numFmtId="4" fontId="24" fillId="0" borderId="0" xfId="0" applyNumberFormat="1" applyFont="1" applyAlignment="1" applyProtection="1">
      <alignment vertical="center"/>
      <protection locked="0"/>
    </xf>
    <xf numFmtId="4" fontId="29" fillId="32" borderId="0" xfId="0" applyNumberFormat="1" applyFont="1" applyFill="1" applyAlignment="1" applyProtection="1">
      <alignment vertical="center"/>
      <protection locked="0"/>
    </xf>
    <xf numFmtId="4" fontId="30" fillId="36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21" fillId="32" borderId="0" xfId="55" applyNumberFormat="1" applyFont="1" applyFill="1" applyBorder="1" applyAlignment="1">
      <alignment horizontal="right" vertical="center"/>
    </xf>
    <xf numFmtId="4" fontId="13" fillId="0" borderId="0" xfId="0" applyNumberFormat="1" applyFont="1" applyAlignment="1" applyProtection="1">
      <alignment vertical="center"/>
      <protection locked="0"/>
    </xf>
    <xf numFmtId="4" fontId="29" fillId="0" borderId="0" xfId="0" applyNumberFormat="1" applyFont="1" applyFill="1" applyAlignment="1" applyProtection="1">
      <alignment vertical="center"/>
      <protection locked="0"/>
    </xf>
    <xf numFmtId="4" fontId="25" fillId="32" borderId="0" xfId="54" applyNumberFormat="1" applyFont="1" applyFill="1" applyBorder="1" applyAlignment="1" quotePrefix="1">
      <alignment horizontal="center" vertical="center" wrapText="1"/>
    </xf>
    <xf numFmtId="4" fontId="25" fillId="0" borderId="0" xfId="54" applyNumberFormat="1" applyFont="1" applyFill="1" applyBorder="1" applyAlignment="1" quotePrefix="1">
      <alignment horizontal="center" vertical="center" wrapText="1"/>
    </xf>
    <xf numFmtId="4" fontId="22" fillId="0" borderId="0" xfId="54" applyNumberFormat="1" applyFont="1" applyFill="1" applyBorder="1" applyAlignment="1" quotePrefix="1">
      <alignment vertical="center" wrapText="1"/>
    </xf>
    <xf numFmtId="0" fontId="25" fillId="32" borderId="0" xfId="0" applyFont="1" applyFill="1" applyAlignment="1">
      <alignment vertical="center"/>
    </xf>
    <xf numFmtId="4" fontId="22" fillId="32" borderId="0" xfId="0" applyNumberFormat="1" applyFont="1" applyFill="1" applyAlignment="1">
      <alignment vertical="center"/>
    </xf>
    <xf numFmtId="0" fontId="23" fillId="36" borderId="0" xfId="0" applyFont="1" applyFill="1" applyBorder="1" applyAlignment="1" applyProtection="1">
      <alignment vertical="center"/>
      <protection locked="0"/>
    </xf>
    <xf numFmtId="4" fontId="22" fillId="32" borderId="0" xfId="0" applyNumberFormat="1" applyFont="1" applyFill="1" applyBorder="1" applyAlignment="1" applyProtection="1">
      <alignment vertical="center"/>
      <protection locked="0"/>
    </xf>
    <xf numFmtId="166" fontId="23" fillId="32" borderId="0" xfId="0" applyNumberFormat="1" applyFont="1" applyFill="1" applyBorder="1" applyAlignment="1" applyProtection="1">
      <alignment vertical="center"/>
      <protection locked="0"/>
    </xf>
    <xf numFmtId="4" fontId="21" fillId="0" borderId="0" xfId="55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 applyProtection="1">
      <alignment vertical="center"/>
      <protection locked="0"/>
    </xf>
    <xf numFmtId="4" fontId="21" fillId="35" borderId="0" xfId="55" applyNumberFormat="1" applyFont="1" applyFill="1" applyBorder="1" applyAlignment="1">
      <alignment horizontal="right" vertical="center"/>
    </xf>
    <xf numFmtId="166" fontId="28" fillId="36" borderId="0" xfId="0" applyNumberFormat="1" applyFont="1" applyFill="1" applyAlignment="1" applyProtection="1">
      <alignment vertical="center"/>
      <protection locked="0"/>
    </xf>
    <xf numFmtId="4" fontId="30" fillId="0" borderId="0" xfId="0" applyNumberFormat="1" applyFont="1" applyFill="1" applyAlignment="1" applyProtection="1">
      <alignment vertical="center"/>
      <protection locked="0"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22" fillId="32" borderId="0" xfId="54" applyNumberFormat="1" applyFont="1" applyFill="1" applyBorder="1" applyAlignment="1" quotePrefix="1">
      <alignment vertical="center" wrapText="1"/>
    </xf>
    <xf numFmtId="4" fontId="25" fillId="0" borderId="0" xfId="54" applyNumberFormat="1" applyFont="1" applyFill="1" applyBorder="1" applyAlignment="1">
      <alignment vertical="center" wrapText="1"/>
    </xf>
    <xf numFmtId="4" fontId="25" fillId="32" borderId="0" xfId="54" applyNumberFormat="1" applyFont="1" applyFill="1" applyBorder="1" applyAlignment="1">
      <alignment vertical="center" wrapText="1"/>
    </xf>
    <xf numFmtId="4" fontId="18" fillId="0" borderId="0" xfId="55" applyNumberFormat="1" applyFont="1" applyFill="1" applyBorder="1" applyAlignment="1" quotePrefix="1">
      <alignment horizontal="right" vertical="center"/>
    </xf>
    <xf numFmtId="4" fontId="21" fillId="32" borderId="0" xfId="55" applyNumberFormat="1" applyFont="1" applyFill="1" applyBorder="1" applyAlignment="1" quotePrefix="1">
      <alignment horizontal="center" vertical="center"/>
    </xf>
    <xf numFmtId="4" fontId="21" fillId="0" borderId="0" xfId="55" applyNumberFormat="1" applyFont="1" applyFill="1" applyBorder="1" applyAlignment="1" quotePrefix="1">
      <alignment horizontal="center" vertical="center"/>
    </xf>
    <xf numFmtId="3" fontId="0" fillId="0" borderId="0" xfId="0" applyNumberFormat="1" applyAlignment="1">
      <alignment vertical="center"/>
    </xf>
    <xf numFmtId="0" fontId="16" fillId="0" borderId="0" xfId="54" applyFont="1" applyFill="1" applyBorder="1" applyAlignment="1">
      <alignment horizontal="left" vertical="top" wrapText="1"/>
    </xf>
    <xf numFmtId="4" fontId="29" fillId="32" borderId="0" xfId="0" applyNumberFormat="1" applyFont="1" applyFill="1" applyAlignment="1" applyProtection="1">
      <alignment vertical="center"/>
      <protection/>
    </xf>
    <xf numFmtId="0" fontId="0" fillId="37" borderId="0" xfId="0" applyFill="1" applyAlignment="1">
      <alignment/>
    </xf>
    <xf numFmtId="0" fontId="27" fillId="37" borderId="0" xfId="0" applyFont="1" applyFill="1" applyAlignment="1">
      <alignment/>
    </xf>
    <xf numFmtId="0" fontId="28" fillId="37" borderId="0" xfId="0" applyFont="1" applyFill="1" applyAlignment="1">
      <alignment/>
    </xf>
    <xf numFmtId="4" fontId="29" fillId="37" borderId="0" xfId="0" applyNumberFormat="1" applyFont="1" applyFill="1" applyAlignment="1">
      <alignment/>
    </xf>
    <xf numFmtId="4" fontId="30" fillId="37" borderId="0" xfId="0" applyNumberFormat="1" applyFont="1" applyFill="1" applyAlignment="1">
      <alignment/>
    </xf>
    <xf numFmtId="166" fontId="0" fillId="37" borderId="0" xfId="0" applyNumberFormat="1" applyFill="1" applyAlignment="1">
      <alignment/>
    </xf>
    <xf numFmtId="4" fontId="35" fillId="37" borderId="0" xfId="0" applyNumberFormat="1" applyFont="1" applyFill="1" applyAlignment="1">
      <alignment/>
    </xf>
    <xf numFmtId="4" fontId="41" fillId="35" borderId="0" xfId="0" applyNumberFormat="1" applyFont="1" applyFill="1" applyAlignment="1" applyProtection="1">
      <alignment vertical="center"/>
      <protection/>
    </xf>
    <xf numFmtId="0" fontId="0" fillId="7" borderId="0" xfId="0" applyFill="1" applyAlignment="1">
      <alignment vertical="center"/>
    </xf>
    <xf numFmtId="166" fontId="0" fillId="7" borderId="0" xfId="0" applyNumberFormat="1" applyFill="1" applyAlignment="1">
      <alignment vertical="center"/>
    </xf>
    <xf numFmtId="4" fontId="41" fillId="35" borderId="0" xfId="0" applyNumberFormat="1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4" fontId="13" fillId="7" borderId="0" xfId="0" applyNumberFormat="1" applyFont="1" applyFill="1" applyAlignment="1" applyProtection="1">
      <alignment vertical="center"/>
      <protection locked="0"/>
    </xf>
    <xf numFmtId="4" fontId="13" fillId="7" borderId="0" xfId="54" applyNumberFormat="1" applyFont="1" applyFill="1" applyBorder="1" applyAlignment="1">
      <alignment vertical="center" wrapText="1"/>
    </xf>
    <xf numFmtId="4" fontId="11" fillId="7" borderId="0" xfId="55" applyNumberFormat="1" applyFont="1" applyFill="1" applyBorder="1" applyAlignment="1">
      <alignment horizontal="right" vertical="center"/>
    </xf>
    <xf numFmtId="4" fontId="11" fillId="7" borderId="0" xfId="0" applyNumberFormat="1" applyFont="1" applyFill="1" applyAlignment="1" applyProtection="1">
      <alignment vertical="center"/>
      <protection locked="0"/>
    </xf>
    <xf numFmtId="4" fontId="14" fillId="7" borderId="0" xfId="0" applyNumberFormat="1" applyFont="1" applyFill="1" applyAlignment="1" applyProtection="1">
      <alignment vertical="center"/>
      <protection locked="0"/>
    </xf>
    <xf numFmtId="0" fontId="10" fillId="7" borderId="0" xfId="0" applyFont="1" applyFill="1" applyAlignment="1">
      <alignment vertical="center"/>
    </xf>
    <xf numFmtId="0" fontId="10" fillId="7" borderId="0" xfId="0" applyFont="1" applyFill="1" applyAlignment="1" applyProtection="1">
      <alignment vertical="center"/>
      <protection locked="0"/>
    </xf>
    <xf numFmtId="4" fontId="14" fillId="7" borderId="0" xfId="0" applyNumberFormat="1" applyFont="1" applyFill="1" applyAlignment="1">
      <alignment vertical="center"/>
    </xf>
    <xf numFmtId="4" fontId="13" fillId="7" borderId="0" xfId="0" applyNumberFormat="1" applyFont="1" applyFill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4" fontId="14" fillId="7" borderId="0" xfId="0" applyNumberFormat="1" applyFont="1" applyFill="1" applyAlignment="1">
      <alignment vertical="center"/>
    </xf>
    <xf numFmtId="4" fontId="30" fillId="7" borderId="0" xfId="0" applyNumberFormat="1" applyFont="1" applyFill="1" applyAlignment="1">
      <alignment vertical="center"/>
    </xf>
    <xf numFmtId="4" fontId="13" fillId="7" borderId="0" xfId="0" applyNumberFormat="1" applyFont="1" applyFill="1" applyAlignment="1" applyProtection="1">
      <alignment vertical="center"/>
      <protection/>
    </xf>
    <xf numFmtId="4" fontId="13" fillId="7" borderId="0" xfId="0" applyNumberFormat="1" applyFont="1" applyFill="1" applyAlignment="1">
      <alignment vertical="center"/>
    </xf>
    <xf numFmtId="4" fontId="11" fillId="7" borderId="0" xfId="0" applyNumberFormat="1" applyFont="1" applyFill="1" applyAlignment="1">
      <alignment vertical="center"/>
    </xf>
    <xf numFmtId="4" fontId="12" fillId="7" borderId="0" xfId="0" applyNumberFormat="1" applyFont="1" applyFill="1" applyAlignment="1">
      <alignment vertical="center"/>
    </xf>
    <xf numFmtId="166" fontId="10" fillId="7" borderId="0" xfId="0" applyNumberFormat="1" applyFont="1" applyFill="1" applyAlignment="1">
      <alignment vertical="center"/>
    </xf>
    <xf numFmtId="4" fontId="13" fillId="7" borderId="0" xfId="0" applyNumberFormat="1" applyFont="1" applyFill="1" applyAlignment="1">
      <alignment vertical="center"/>
    </xf>
    <xf numFmtId="4" fontId="22" fillId="0" borderId="0" xfId="0" applyNumberFormat="1" applyFont="1" applyAlignment="1">
      <alignment vertical="center"/>
    </xf>
    <xf numFmtId="0" fontId="19" fillId="0" borderId="0" xfId="54" applyFont="1" applyFill="1" applyBorder="1" applyAlignment="1">
      <alignment horizontal="right" vertical="center" wrapText="1"/>
    </xf>
    <xf numFmtId="4" fontId="39" fillId="0" borderId="0" xfId="55" applyNumberFormat="1" applyFont="1" applyFill="1" applyBorder="1" applyAlignment="1">
      <alignment horizontal="right" vertical="center"/>
    </xf>
    <xf numFmtId="4" fontId="40" fillId="0" borderId="0" xfId="54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0" fillId="0" borderId="0" xfId="55" applyNumberFormat="1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4" fontId="30" fillId="0" borderId="0" xfId="0" applyNumberFormat="1" applyFont="1" applyFill="1" applyAlignment="1">
      <alignment wrapText="1"/>
    </xf>
    <xf numFmtId="0" fontId="30" fillId="0" borderId="0" xfId="0" applyFont="1" applyFill="1" applyAlignment="1" applyProtection="1">
      <alignment wrapText="1"/>
      <protection locked="0"/>
    </xf>
    <xf numFmtId="166" fontId="30" fillId="0" borderId="0" xfId="0" applyNumberFormat="1" applyFont="1" applyFill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166" fontId="30" fillId="35" borderId="0" xfId="0" applyNumberFormat="1" applyFont="1" applyFill="1" applyAlignment="1">
      <alignment vertical="center" wrapText="1"/>
    </xf>
    <xf numFmtId="166" fontId="14" fillId="7" borderId="0" xfId="0" applyNumberFormat="1" applyFont="1" applyFill="1" applyAlignment="1">
      <alignment vertical="center" wrapText="1"/>
    </xf>
    <xf numFmtId="166" fontId="30" fillId="36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" fontId="12" fillId="7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66" fontId="30" fillId="32" borderId="0" xfId="0" applyNumberFormat="1" applyFont="1" applyFill="1" applyAlignment="1">
      <alignment vertical="center" wrapText="1"/>
    </xf>
    <xf numFmtId="166" fontId="42" fillId="32" borderId="0" xfId="0" applyNumberFormat="1" applyFont="1" applyFill="1" applyAlignment="1" applyProtection="1">
      <alignment vertical="center" wrapText="1"/>
      <protection locked="0"/>
    </xf>
    <xf numFmtId="4" fontId="38" fillId="35" borderId="0" xfId="0" applyNumberFormat="1" applyFont="1" applyFill="1" applyAlignment="1" applyProtection="1">
      <alignment vertical="center" wrapText="1"/>
      <protection locked="0"/>
    </xf>
    <xf numFmtId="0" fontId="30" fillId="32" borderId="0" xfId="0" applyFont="1" applyFill="1" applyAlignment="1">
      <alignment vertical="center" wrapText="1"/>
    </xf>
    <xf numFmtId="4" fontId="12" fillId="7" borderId="0" xfId="0" applyNumberFormat="1" applyFont="1" applyFill="1" applyAlignment="1" applyProtection="1">
      <alignment vertical="center" wrapText="1"/>
      <protection locked="0"/>
    </xf>
    <xf numFmtId="4" fontId="30" fillId="0" borderId="0" xfId="0" applyNumberFormat="1" applyFont="1" applyFill="1" applyAlignment="1">
      <alignment vertical="center" wrapText="1"/>
    </xf>
    <xf numFmtId="0" fontId="30" fillId="0" borderId="0" xfId="0" applyFont="1" applyAlignment="1">
      <alignment wrapText="1"/>
    </xf>
    <xf numFmtId="4" fontId="12" fillId="0" borderId="0" xfId="0" applyNumberFormat="1" applyFont="1" applyAlignment="1" applyProtection="1">
      <alignment vertical="center" wrapText="1"/>
      <protection locked="0"/>
    </xf>
    <xf numFmtId="0" fontId="43" fillId="32" borderId="0" xfId="0" applyFont="1" applyFill="1" applyAlignment="1">
      <alignment vertical="center" wrapText="1"/>
    </xf>
    <xf numFmtId="166" fontId="42" fillId="32" borderId="0" xfId="0" applyNumberFormat="1" applyFont="1" applyFill="1" applyBorder="1" applyAlignment="1" applyProtection="1">
      <alignment vertical="center" wrapText="1"/>
      <protection locked="0"/>
    </xf>
    <xf numFmtId="166" fontId="30" fillId="36" borderId="0" xfId="0" applyNumberFormat="1" applyFont="1" applyFill="1" applyAlignment="1" applyProtection="1">
      <alignment vertical="center" wrapText="1"/>
      <protection locked="0"/>
    </xf>
    <xf numFmtId="0" fontId="30" fillId="36" borderId="0" xfId="0" applyFont="1" applyFill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50" applyFont="1" applyFill="1" applyBorder="1" applyAlignment="1">
      <alignment horizontal="center" vertical="center"/>
      <protection/>
    </xf>
    <xf numFmtId="0" fontId="78" fillId="0" borderId="0" xfId="54" applyFont="1" applyFill="1" applyBorder="1" applyAlignment="1">
      <alignment horizontal="left" vertical="top" wrapText="1"/>
    </xf>
    <xf numFmtId="4" fontId="79" fillId="0" borderId="0" xfId="0" applyNumberFormat="1" applyFont="1" applyAlignment="1" applyProtection="1">
      <alignment vertical="center"/>
      <protection locked="0"/>
    </xf>
    <xf numFmtId="4" fontId="79" fillId="0" borderId="0" xfId="54" applyNumberFormat="1" applyFont="1" applyFill="1" applyBorder="1" applyAlignment="1">
      <alignment vertical="center" wrapText="1"/>
    </xf>
    <xf numFmtId="4" fontId="80" fillId="0" borderId="0" xfId="0" applyNumberFormat="1" applyFont="1" applyFill="1" applyAlignment="1">
      <alignment vertical="center"/>
    </xf>
    <xf numFmtId="0" fontId="73" fillId="0" borderId="0" xfId="0" applyFont="1" applyAlignment="1">
      <alignment vertical="center"/>
    </xf>
    <xf numFmtId="166" fontId="73" fillId="0" borderId="0" xfId="0" applyNumberFormat="1" applyFont="1" applyAlignment="1">
      <alignment vertical="center"/>
    </xf>
    <xf numFmtId="4" fontId="22" fillId="32" borderId="0" xfId="0" applyNumberFormat="1" applyFont="1" applyFill="1" applyAlignment="1" applyProtection="1">
      <alignment vertical="center"/>
      <protection locked="0"/>
    </xf>
    <xf numFmtId="4" fontId="13" fillId="7" borderId="0" xfId="0" applyNumberFormat="1" applyFont="1" applyFill="1" applyAlignment="1" applyProtection="1">
      <alignment vertical="center"/>
      <protection locked="0"/>
    </xf>
    <xf numFmtId="0" fontId="0" fillId="38" borderId="0" xfId="0" applyFill="1" applyAlignment="1">
      <alignment/>
    </xf>
    <xf numFmtId="0" fontId="27" fillId="38" borderId="0" xfId="0" applyFont="1" applyFill="1" applyAlignment="1">
      <alignment/>
    </xf>
    <xf numFmtId="0" fontId="28" fillId="38" borderId="0" xfId="0" applyFont="1" applyFill="1" applyAlignment="1">
      <alignment/>
    </xf>
    <xf numFmtId="4" fontId="29" fillId="38" borderId="0" xfId="0" applyNumberFormat="1" applyFont="1" applyFill="1" applyAlignment="1">
      <alignment/>
    </xf>
    <xf numFmtId="4" fontId="30" fillId="38" borderId="0" xfId="0" applyNumberFormat="1" applyFont="1" applyFill="1" applyAlignment="1">
      <alignment wrapText="1"/>
    </xf>
    <xf numFmtId="4" fontId="30" fillId="38" borderId="0" xfId="0" applyNumberFormat="1" applyFont="1" applyFill="1" applyAlignment="1">
      <alignment/>
    </xf>
    <xf numFmtId="166" fontId="0" fillId="38" borderId="0" xfId="0" applyNumberFormat="1" applyFill="1" applyAlignment="1">
      <alignment/>
    </xf>
    <xf numFmtId="3" fontId="29" fillId="0" borderId="0" xfId="0" applyNumberFormat="1" applyFont="1" applyFill="1" applyAlignment="1">
      <alignment vertical="center"/>
    </xf>
    <xf numFmtId="4" fontId="29" fillId="0" borderId="0" xfId="0" applyNumberFormat="1" applyFont="1" applyAlignment="1">
      <alignment vertical="center"/>
    </xf>
    <xf numFmtId="4" fontId="22" fillId="0" borderId="0" xfId="0" applyNumberFormat="1" applyFont="1" applyFill="1" applyAlignment="1" applyProtection="1">
      <alignment vertical="center"/>
      <protection locked="0"/>
    </xf>
    <xf numFmtId="4" fontId="29" fillId="0" borderId="0" xfId="55" applyNumberFormat="1" applyFont="1" applyFill="1" applyBorder="1" applyAlignment="1">
      <alignment horizontal="right" vertical="center"/>
    </xf>
    <xf numFmtId="4" fontId="13" fillId="0" borderId="0" xfId="0" applyNumberFormat="1" applyFont="1" applyAlignment="1" applyProtection="1">
      <alignment vertical="center"/>
      <protection locked="0"/>
    </xf>
    <xf numFmtId="4" fontId="22" fillId="32" borderId="0" xfId="0" applyNumberFormat="1" applyFont="1" applyFill="1" applyBorder="1" applyAlignment="1" applyProtection="1">
      <alignment vertical="center"/>
      <protection locked="0"/>
    </xf>
    <xf numFmtId="3" fontId="29" fillId="0" borderId="0" xfId="0" applyNumberFormat="1" applyFont="1" applyAlignment="1">
      <alignment vertical="center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81" fillId="0" borderId="0" xfId="0" applyNumberFormat="1" applyFont="1" applyFill="1" applyAlignment="1">
      <alignment horizont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SAPBEXHLevel2" xfId="54"/>
    <cellStyle name="SAPBEXstdData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zoomScale="115" zoomScaleNormal="115" zoomScaleSheetLayoutView="115" workbookViewId="0" topLeftCell="A13">
      <selection activeCell="O4" sqref="O4"/>
    </sheetView>
  </sheetViews>
  <sheetFormatPr defaultColWidth="9.140625" defaultRowHeight="15"/>
  <cols>
    <col min="1" max="1" width="4.140625" style="0" customWidth="1"/>
    <col min="2" max="2" width="2.7109375" style="10" customWidth="1"/>
    <col min="3" max="3" width="1.421875" style="10" customWidth="1"/>
    <col min="4" max="4" width="4.7109375" style="11" customWidth="1"/>
    <col min="5" max="5" width="38.57421875" style="11" customWidth="1"/>
    <col min="6" max="6" width="12.140625" style="12" hidden="1" customWidth="1"/>
    <col min="7" max="7" width="11.421875" style="12" hidden="1" customWidth="1"/>
    <col min="8" max="8" width="5.00390625" style="12" hidden="1" customWidth="1"/>
    <col min="9" max="9" width="12.8515625" style="12" customWidth="1"/>
    <col min="10" max="10" width="5.00390625" style="13" hidden="1" customWidth="1"/>
    <col min="11" max="11" width="5.140625" style="11" customWidth="1"/>
    <col min="12" max="12" width="8.28125" style="212" customWidth="1"/>
    <col min="13" max="13" width="0.2890625" style="136" customWidth="1"/>
    <col min="14" max="14" width="4.8515625" style="137" hidden="1" customWidth="1"/>
    <col min="15" max="15" width="17.140625" style="136" customWidth="1"/>
    <col min="16" max="16" width="6.421875" style="137" customWidth="1"/>
    <col min="17" max="17" width="5.00390625" style="0" hidden="1" customWidth="1"/>
    <col min="18" max="18" width="4.28125" style="0" customWidth="1"/>
    <col min="19" max="20" width="16.57421875" style="9" customWidth="1"/>
  </cols>
  <sheetData>
    <row r="1" spans="1:16" ht="21">
      <c r="A1" s="1"/>
      <c r="B1" s="2"/>
      <c r="C1" s="2"/>
      <c r="D1" s="3"/>
      <c r="E1" s="1" t="s">
        <v>91</v>
      </c>
      <c r="F1" s="4"/>
      <c r="G1" s="4"/>
      <c r="H1" s="4"/>
      <c r="I1" s="4"/>
      <c r="J1" s="5"/>
      <c r="K1" s="6"/>
      <c r="L1" s="190"/>
      <c r="M1" s="7"/>
      <c r="N1" s="8"/>
      <c r="O1" s="7"/>
      <c r="P1" s="8"/>
    </row>
    <row r="2" spans="11:16" ht="15">
      <c r="K2" s="14"/>
      <c r="L2" s="191"/>
      <c r="M2" s="15"/>
      <c r="N2" s="16"/>
      <c r="O2" s="15"/>
      <c r="P2" s="16"/>
    </row>
    <row r="3" spans="5:16" ht="15.75">
      <c r="E3" s="17" t="s">
        <v>207</v>
      </c>
      <c r="H3" s="18"/>
      <c r="K3" s="14"/>
      <c r="L3" s="192"/>
      <c r="M3" s="15"/>
      <c r="N3" s="16"/>
      <c r="O3" s="15"/>
      <c r="P3" s="16"/>
    </row>
    <row r="4" spans="5:16" ht="15">
      <c r="E4" s="11" t="s">
        <v>187</v>
      </c>
      <c r="F4" s="19"/>
      <c r="G4" s="19"/>
      <c r="H4" s="20" t="s">
        <v>0</v>
      </c>
      <c r="I4" s="19"/>
      <c r="J4" s="23" t="s">
        <v>1</v>
      </c>
      <c r="K4" s="21"/>
      <c r="L4" s="193"/>
      <c r="M4" s="22"/>
      <c r="N4" s="20"/>
      <c r="O4" s="22"/>
      <c r="P4" s="20"/>
    </row>
    <row r="5" spans="1:16" s="33" customFormat="1" ht="23.25">
      <c r="A5" s="24" t="s">
        <v>2</v>
      </c>
      <c r="B5" s="25"/>
      <c r="C5" s="25"/>
      <c r="D5" s="25"/>
      <c r="E5" s="25"/>
      <c r="F5" s="26">
        <v>2014</v>
      </c>
      <c r="G5" s="26">
        <v>2015</v>
      </c>
      <c r="H5" s="27" t="s">
        <v>3</v>
      </c>
      <c r="I5" s="26">
        <v>2021</v>
      </c>
      <c r="J5" s="28" t="s">
        <v>3</v>
      </c>
      <c r="K5" s="29" t="s">
        <v>4</v>
      </c>
      <c r="L5" s="244" t="s">
        <v>227</v>
      </c>
      <c r="M5" s="30" t="s">
        <v>208</v>
      </c>
      <c r="N5" s="31"/>
      <c r="O5" s="30"/>
      <c r="P5" s="32"/>
    </row>
    <row r="6" spans="2:20" s="229" customFormat="1" ht="15">
      <c r="B6" s="230"/>
      <c r="C6" s="230"/>
      <c r="D6" s="231"/>
      <c r="E6" s="231"/>
      <c r="F6" s="232" t="e">
        <f>F8+F15</f>
        <v>#REF!</v>
      </c>
      <c r="G6" s="232" t="e">
        <f>G8+G15</f>
        <v>#REF!</v>
      </c>
      <c r="H6" s="232" t="e">
        <f>G6/F6</f>
        <v>#REF!</v>
      </c>
      <c r="I6" s="232"/>
      <c r="J6" s="232" t="e">
        <f>I6/G6</f>
        <v>#REF!</v>
      </c>
      <c r="K6" s="232"/>
      <c r="L6" s="233"/>
      <c r="M6" s="232"/>
      <c r="N6" s="232"/>
      <c r="O6" s="232"/>
      <c r="P6" s="234"/>
      <c r="S6" s="235"/>
      <c r="T6" s="235"/>
    </row>
    <row r="7" spans="1:20" s="42" customFormat="1" ht="15">
      <c r="A7" s="34" t="s">
        <v>5</v>
      </c>
      <c r="B7" s="35"/>
      <c r="C7" s="35"/>
      <c r="D7" s="36"/>
      <c r="E7" s="36"/>
      <c r="F7" s="37"/>
      <c r="G7" s="37"/>
      <c r="H7" s="37"/>
      <c r="I7" s="37"/>
      <c r="J7" s="38"/>
      <c r="K7" s="39"/>
      <c r="L7" s="194"/>
      <c r="M7" s="40"/>
      <c r="N7" s="41"/>
      <c r="O7" s="40"/>
      <c r="P7" s="41"/>
      <c r="S7" s="43"/>
      <c r="T7" s="43"/>
    </row>
    <row r="8" spans="1:20" s="50" customFormat="1" ht="15">
      <c r="A8" s="44" t="s">
        <v>6</v>
      </c>
      <c r="B8" s="45"/>
      <c r="C8" s="45"/>
      <c r="D8" s="46"/>
      <c r="E8" s="46"/>
      <c r="F8" s="47">
        <f aca="true" t="shared" si="0" ref="F8:G11">F9</f>
        <v>42400</v>
      </c>
      <c r="G8" s="47">
        <f t="shared" si="0"/>
        <v>42400</v>
      </c>
      <c r="H8" s="47">
        <f>G8/F8</f>
        <v>1</v>
      </c>
      <c r="I8" s="47"/>
      <c r="J8" s="48">
        <f>I8/G8</f>
        <v>0</v>
      </c>
      <c r="K8" s="48"/>
      <c r="L8" s="195"/>
      <c r="M8" s="48"/>
      <c r="N8" s="49"/>
      <c r="O8" s="48"/>
      <c r="P8" s="49"/>
      <c r="S8" s="51"/>
      <c r="T8" s="51"/>
    </row>
    <row r="9" spans="1:20" s="42" customFormat="1" ht="15">
      <c r="A9" s="52"/>
      <c r="B9" s="53" t="s">
        <v>7</v>
      </c>
      <c r="C9" s="53"/>
      <c r="D9" s="54"/>
      <c r="E9" s="54"/>
      <c r="F9" s="55">
        <f t="shared" si="0"/>
        <v>42400</v>
      </c>
      <c r="G9" s="55">
        <f t="shared" si="0"/>
        <v>42400</v>
      </c>
      <c r="H9" s="55">
        <f>G9/F9</f>
        <v>1</v>
      </c>
      <c r="I9" s="157">
        <f>I11</f>
        <v>50000</v>
      </c>
      <c r="J9" s="56">
        <f>I9/G9</f>
        <v>1.179245283018868</v>
      </c>
      <c r="K9" s="57"/>
      <c r="L9" s="196"/>
      <c r="M9" s="157"/>
      <c r="N9" s="157"/>
      <c r="O9" s="157">
        <f>O11</f>
        <v>60632</v>
      </c>
      <c r="P9" s="58"/>
      <c r="S9" s="43"/>
      <c r="T9" s="43"/>
    </row>
    <row r="10" spans="1:20" s="155" customFormat="1" ht="15">
      <c r="A10" s="159"/>
      <c r="B10" s="160"/>
      <c r="C10" s="160" t="s">
        <v>8</v>
      </c>
      <c r="D10" s="161"/>
      <c r="E10" s="161"/>
      <c r="F10" s="175">
        <f t="shared" si="0"/>
        <v>42400</v>
      </c>
      <c r="G10" s="175">
        <f t="shared" si="0"/>
        <v>42400</v>
      </c>
      <c r="H10" s="175">
        <f>G10/F10</f>
        <v>1</v>
      </c>
      <c r="I10" s="175"/>
      <c r="J10" s="176">
        <f>I10/G10</f>
        <v>0</v>
      </c>
      <c r="K10" s="178"/>
      <c r="L10" s="197"/>
      <c r="M10" s="179"/>
      <c r="N10" s="169"/>
      <c r="O10" s="179"/>
      <c r="P10" s="169"/>
      <c r="S10" s="156"/>
      <c r="T10" s="156"/>
    </row>
    <row r="11" spans="1:20" s="42" customFormat="1" ht="15">
      <c r="A11" s="59"/>
      <c r="B11" s="60"/>
      <c r="C11" s="60" t="s">
        <v>9</v>
      </c>
      <c r="D11" s="61"/>
      <c r="E11" s="61"/>
      <c r="F11" s="62">
        <f t="shared" si="0"/>
        <v>42400</v>
      </c>
      <c r="G11" s="62">
        <f t="shared" si="0"/>
        <v>42400</v>
      </c>
      <c r="H11" s="62">
        <f>G11/F11</f>
        <v>1</v>
      </c>
      <c r="I11" s="62">
        <f>I12</f>
        <v>50000</v>
      </c>
      <c r="J11" s="63">
        <f>I11/G11</f>
        <v>1.179245283018868</v>
      </c>
      <c r="K11" s="64"/>
      <c r="L11" s="198"/>
      <c r="M11" s="63"/>
      <c r="N11" s="63"/>
      <c r="O11" s="63">
        <f>O12</f>
        <v>60632</v>
      </c>
      <c r="P11" s="65"/>
      <c r="S11" s="43"/>
      <c r="T11" s="43"/>
    </row>
    <row r="12" spans="1:20" s="42" customFormat="1" ht="16.5">
      <c r="A12" s="66">
        <v>11</v>
      </c>
      <c r="B12" s="67"/>
      <c r="C12" s="67"/>
      <c r="D12" s="68">
        <v>3299</v>
      </c>
      <c r="E12" s="69" t="s">
        <v>10</v>
      </c>
      <c r="F12" s="37">
        <v>42400</v>
      </c>
      <c r="G12" s="37">
        <v>42400</v>
      </c>
      <c r="H12" s="37">
        <f>G12/F12</f>
        <v>1</v>
      </c>
      <c r="I12" s="37">
        <v>50000</v>
      </c>
      <c r="J12" s="38">
        <f>I12/G12</f>
        <v>1.179245283018868</v>
      </c>
      <c r="K12" s="66">
        <v>32</v>
      </c>
      <c r="L12" s="199" t="s">
        <v>11</v>
      </c>
      <c r="M12" s="40"/>
      <c r="N12" s="41"/>
      <c r="O12" s="40">
        <v>60632</v>
      </c>
      <c r="P12" s="41"/>
      <c r="S12" s="43"/>
      <c r="T12" s="43"/>
    </row>
    <row r="13" spans="2:20" s="42" customFormat="1" ht="1.5" customHeight="1">
      <c r="B13" s="67"/>
      <c r="C13" s="67"/>
      <c r="D13" s="66"/>
      <c r="E13" s="66"/>
      <c r="F13" s="37"/>
      <c r="G13" s="37"/>
      <c r="H13" s="37"/>
      <c r="I13" s="37"/>
      <c r="J13" s="38"/>
      <c r="K13" s="39"/>
      <c r="L13" s="194"/>
      <c r="M13" s="40"/>
      <c r="N13" s="41"/>
      <c r="O13" s="40"/>
      <c r="P13" s="41"/>
      <c r="S13" s="43"/>
      <c r="T13" s="43"/>
    </row>
    <row r="14" spans="1:20" s="70" customFormat="1" ht="15">
      <c r="A14" s="34" t="s">
        <v>12</v>
      </c>
      <c r="B14" s="35"/>
      <c r="C14" s="35"/>
      <c r="D14" s="36"/>
      <c r="E14" s="36"/>
      <c r="F14" s="37"/>
      <c r="G14" s="37"/>
      <c r="H14" s="37"/>
      <c r="I14" s="37"/>
      <c r="J14" s="38"/>
      <c r="K14" s="39"/>
      <c r="L14" s="194"/>
      <c r="M14" s="40"/>
      <c r="N14" s="41"/>
      <c r="O14" s="40"/>
      <c r="P14" s="41"/>
      <c r="S14" s="71"/>
      <c r="T14" s="71"/>
    </row>
    <row r="15" spans="1:20" s="50" customFormat="1" ht="15">
      <c r="A15" s="44" t="s">
        <v>13</v>
      </c>
      <c r="B15" s="45"/>
      <c r="C15" s="45"/>
      <c r="D15" s="46"/>
      <c r="E15" s="46"/>
      <c r="F15" s="47" t="e">
        <f>F17+#REF!+F66+F75+F86+F95+F120+F133+F138+F151+F161+F171+F196+F210+F226+#REF!</f>
        <v>#REF!</v>
      </c>
      <c r="G15" s="47" t="e">
        <f>G17+#REF!+G66+G75+G86+G95+G120+G133+G138+G151+G161+G171+G196+G210+G226+#REF!</f>
        <v>#REF!</v>
      </c>
      <c r="H15" s="47" t="e">
        <f>G15/F15</f>
        <v>#REF!</v>
      </c>
      <c r="I15" s="47"/>
      <c r="J15" s="47" t="e">
        <f>I15/G15</f>
        <v>#REF!</v>
      </c>
      <c r="K15" s="47"/>
      <c r="L15" s="200"/>
      <c r="M15" s="47"/>
      <c r="N15" s="47"/>
      <c r="O15" s="47"/>
      <c r="P15" s="49"/>
      <c r="S15" s="51"/>
      <c r="T15" s="51"/>
    </row>
    <row r="16" spans="1:20" s="50" customFormat="1" ht="15">
      <c r="A16" s="52"/>
      <c r="B16" s="53" t="s">
        <v>7</v>
      </c>
      <c r="C16" s="53"/>
      <c r="D16" s="54"/>
      <c r="E16" s="54"/>
      <c r="F16" s="55" t="e">
        <f>F17</f>
        <v>#REF!</v>
      </c>
      <c r="G16" s="55" t="e">
        <f>G17</f>
        <v>#REF!</v>
      </c>
      <c r="H16" s="55" t="e">
        <f aca="true" t="shared" si="1" ref="H16:H71">G16/F16</f>
        <v>#REF!</v>
      </c>
      <c r="I16" s="157">
        <f>SUM(I18,I41,I43,I48,I52)</f>
        <v>4398279</v>
      </c>
      <c r="J16" s="157">
        <f>SUM(J18,J41,J43,J48,J52)</f>
        <v>37.74483340804356</v>
      </c>
      <c r="K16" s="157"/>
      <c r="L16" s="157"/>
      <c r="M16" s="157"/>
      <c r="N16" s="157"/>
      <c r="O16" s="157">
        <f>SUM(O18,O41,O43,O48,O52,O50)</f>
        <v>1815776</v>
      </c>
      <c r="P16" s="58"/>
      <c r="S16" s="43"/>
      <c r="T16" s="43"/>
    </row>
    <row r="17" spans="1:20" s="155" customFormat="1" ht="15">
      <c r="A17" s="159"/>
      <c r="B17" s="160"/>
      <c r="C17" s="160" t="s">
        <v>14</v>
      </c>
      <c r="D17" s="161"/>
      <c r="E17" s="161"/>
      <c r="F17" s="175" t="e">
        <f>F18+F50+F41+F43+F48+F52</f>
        <v>#REF!</v>
      </c>
      <c r="G17" s="175" t="e">
        <f>G18+G50+G41+G43+G48+G52</f>
        <v>#REF!</v>
      </c>
      <c r="H17" s="175" t="e">
        <f t="shared" si="1"/>
        <v>#REF!</v>
      </c>
      <c r="I17" s="175"/>
      <c r="J17" s="176" t="e">
        <f>I17/G17</f>
        <v>#REF!</v>
      </c>
      <c r="K17" s="176"/>
      <c r="L17" s="201"/>
      <c r="M17" s="176"/>
      <c r="N17" s="177"/>
      <c r="O17" s="176"/>
      <c r="P17" s="177"/>
      <c r="S17" s="156"/>
      <c r="T17" s="156"/>
    </row>
    <row r="18" spans="1:20" s="50" customFormat="1" ht="15">
      <c r="A18" s="59"/>
      <c r="B18" s="60"/>
      <c r="C18" s="60"/>
      <c r="D18" s="61" t="s">
        <v>15</v>
      </c>
      <c r="E18" s="61"/>
      <c r="F18" s="62" t="e">
        <f>F19+F21+F23+F25+F26+F28+F32+#REF!+F39</f>
        <v>#REF!</v>
      </c>
      <c r="G18" s="62" t="e">
        <f>G19+G21+G23+G25+G26+G28+G32+#REF!+G39</f>
        <v>#REF!</v>
      </c>
      <c r="H18" s="62" t="e">
        <f t="shared" si="1"/>
        <v>#REF!</v>
      </c>
      <c r="I18" s="62">
        <f>SUM(I19:I39)</f>
        <v>4000279</v>
      </c>
      <c r="J18" s="62">
        <f>SUM(J19:J39)</f>
        <v>31.796781459991614</v>
      </c>
      <c r="K18" s="62"/>
      <c r="L18" s="62"/>
      <c r="M18" s="62"/>
      <c r="N18" s="62"/>
      <c r="O18" s="62">
        <f>SUM(O19:O39)</f>
        <v>1407470</v>
      </c>
      <c r="P18" s="65"/>
      <c r="S18" s="43"/>
      <c r="T18" s="43"/>
    </row>
    <row r="19" spans="1:20" s="42" customFormat="1" ht="16.5">
      <c r="A19" s="66">
        <v>11</v>
      </c>
      <c r="B19" s="67"/>
      <c r="C19" s="67"/>
      <c r="D19" s="68">
        <v>3111</v>
      </c>
      <c r="E19" s="69" t="s">
        <v>92</v>
      </c>
      <c r="F19" s="74">
        <v>299032.92</v>
      </c>
      <c r="G19" s="74">
        <f>SUM(G20:G20)</f>
        <v>229244.26</v>
      </c>
      <c r="H19" s="75">
        <f t="shared" si="1"/>
        <v>0.7666188057154377</v>
      </c>
      <c r="I19" s="74">
        <v>809823</v>
      </c>
      <c r="J19" s="76">
        <f>I19/G19</f>
        <v>3.5325769988744753</v>
      </c>
      <c r="K19" s="66">
        <v>31</v>
      </c>
      <c r="L19" s="199" t="s">
        <v>16</v>
      </c>
      <c r="M19" s="37"/>
      <c r="N19" s="41"/>
      <c r="O19" s="40">
        <v>419349</v>
      </c>
      <c r="P19" s="41"/>
      <c r="S19" s="43"/>
      <c r="T19" s="43"/>
    </row>
    <row r="20" spans="1:20" s="42" customFormat="1" ht="15">
      <c r="A20" s="66">
        <v>11</v>
      </c>
      <c r="B20" s="67"/>
      <c r="C20" s="67"/>
      <c r="D20" s="68">
        <v>3111</v>
      </c>
      <c r="E20" s="181" t="s">
        <v>93</v>
      </c>
      <c r="F20" s="182"/>
      <c r="G20" s="182">
        <v>229244.26</v>
      </c>
      <c r="H20" s="183"/>
      <c r="I20" s="182">
        <v>460600</v>
      </c>
      <c r="J20" s="76"/>
      <c r="K20" s="66"/>
      <c r="L20" s="199"/>
      <c r="M20" s="37"/>
      <c r="N20" s="41"/>
      <c r="O20" s="40">
        <v>350836</v>
      </c>
      <c r="P20" s="41"/>
      <c r="S20" s="43"/>
      <c r="T20" s="43"/>
    </row>
    <row r="21" spans="1:20" s="42" customFormat="1" ht="15">
      <c r="A21" s="66">
        <v>11</v>
      </c>
      <c r="B21" s="67"/>
      <c r="C21" s="67"/>
      <c r="D21" s="68">
        <v>3121</v>
      </c>
      <c r="E21" s="69" t="s">
        <v>94</v>
      </c>
      <c r="F21" s="74">
        <v>0</v>
      </c>
      <c r="G21" s="74">
        <v>0</v>
      </c>
      <c r="H21" s="77" t="s">
        <v>18</v>
      </c>
      <c r="I21" s="74">
        <v>30000</v>
      </c>
      <c r="J21" s="78" t="s">
        <v>18</v>
      </c>
      <c r="L21" s="202"/>
      <c r="M21" s="236"/>
      <c r="O21" s="184">
        <v>11769</v>
      </c>
      <c r="S21" s="43"/>
      <c r="T21" s="43"/>
    </row>
    <row r="22" spans="1:20" s="42" customFormat="1" ht="15">
      <c r="A22" s="66">
        <v>11</v>
      </c>
      <c r="B22" s="67"/>
      <c r="C22" s="67"/>
      <c r="D22" s="68">
        <v>3132</v>
      </c>
      <c r="E22" s="69" t="s">
        <v>222</v>
      </c>
      <c r="F22" s="74"/>
      <c r="G22" s="74"/>
      <c r="H22" s="77"/>
      <c r="I22" s="74"/>
      <c r="J22" s="78"/>
      <c r="L22" s="202"/>
      <c r="M22" s="236"/>
      <c r="O22" s="184">
        <v>79991</v>
      </c>
      <c r="S22" s="43"/>
      <c r="T22" s="43"/>
    </row>
    <row r="23" spans="1:20" s="42" customFormat="1" ht="15">
      <c r="A23" s="66">
        <v>11</v>
      </c>
      <c r="B23" s="67"/>
      <c r="C23" s="67"/>
      <c r="D23" s="68">
        <v>3133</v>
      </c>
      <c r="E23" s="69" t="s">
        <v>43</v>
      </c>
      <c r="F23" s="74">
        <v>45452.88</v>
      </c>
      <c r="G23" s="74">
        <f>SUM(G24:G24)</f>
        <v>44854.94</v>
      </c>
      <c r="H23" s="75">
        <f t="shared" si="1"/>
        <v>0.9868448379948642</v>
      </c>
      <c r="I23" s="74">
        <v>140476</v>
      </c>
      <c r="J23" s="76">
        <f>I23/G23</f>
        <v>3.131784369792937</v>
      </c>
      <c r="L23" s="203"/>
      <c r="M23" s="236"/>
      <c r="O23" s="185">
        <v>65444</v>
      </c>
      <c r="S23" s="43"/>
      <c r="T23" s="43"/>
    </row>
    <row r="24" spans="1:20" s="42" customFormat="1" ht="15">
      <c r="A24" s="66">
        <v>11</v>
      </c>
      <c r="B24" s="67"/>
      <c r="C24" s="67"/>
      <c r="D24" s="68">
        <v>3133</v>
      </c>
      <c r="E24" s="181" t="s">
        <v>95</v>
      </c>
      <c r="F24" s="182"/>
      <c r="G24" s="182">
        <v>44854.94</v>
      </c>
      <c r="H24" s="183"/>
      <c r="I24" s="182">
        <v>79380</v>
      </c>
      <c r="J24" s="186"/>
      <c r="K24" s="66"/>
      <c r="L24" s="199"/>
      <c r="M24" s="37"/>
      <c r="N24" s="41"/>
      <c r="O24" s="40">
        <v>178529</v>
      </c>
      <c r="P24" s="41"/>
      <c r="S24" s="43"/>
      <c r="T24" s="43"/>
    </row>
    <row r="25" spans="1:20" s="50" customFormat="1" ht="20.25" customHeight="1">
      <c r="A25" s="72">
        <v>11</v>
      </c>
      <c r="B25" s="73"/>
      <c r="C25" s="73"/>
      <c r="D25" s="68">
        <v>3212</v>
      </c>
      <c r="E25" s="69" t="s">
        <v>179</v>
      </c>
      <c r="F25" s="74">
        <v>36500</v>
      </c>
      <c r="G25" s="74">
        <v>36500</v>
      </c>
      <c r="H25" s="75">
        <f t="shared" si="1"/>
        <v>1</v>
      </c>
      <c r="I25" s="74">
        <v>90000</v>
      </c>
      <c r="J25" s="76">
        <f>I25/G25</f>
        <v>2.4657534246575343</v>
      </c>
      <c r="L25" s="204"/>
      <c r="M25" s="242"/>
      <c r="O25" s="144">
        <v>6484</v>
      </c>
      <c r="S25" s="43"/>
      <c r="T25" s="43"/>
    </row>
    <row r="26" spans="1:20" s="50" customFormat="1" ht="15">
      <c r="A26" s="72">
        <v>11</v>
      </c>
      <c r="B26" s="73"/>
      <c r="C26" s="73"/>
      <c r="D26" s="68">
        <v>3221</v>
      </c>
      <c r="E26" s="69" t="s">
        <v>21</v>
      </c>
      <c r="F26" s="74">
        <v>60000</v>
      </c>
      <c r="G26" s="74">
        <v>60000</v>
      </c>
      <c r="H26" s="75">
        <f t="shared" si="1"/>
        <v>1</v>
      </c>
      <c r="I26" s="74">
        <v>30000</v>
      </c>
      <c r="J26" s="76">
        <f>I26/G26</f>
        <v>0.5</v>
      </c>
      <c r="K26" s="72"/>
      <c r="L26" s="205"/>
      <c r="M26" s="237"/>
      <c r="N26" s="80"/>
      <c r="O26" s="79">
        <v>20128</v>
      </c>
      <c r="P26" s="41"/>
      <c r="S26" s="43"/>
      <c r="T26" s="43"/>
    </row>
    <row r="27" spans="1:20" s="42" customFormat="1" ht="15">
      <c r="A27" s="66">
        <v>11</v>
      </c>
      <c r="B27" s="67"/>
      <c r="C27" s="67"/>
      <c r="D27" s="68">
        <v>3239</v>
      </c>
      <c r="E27" s="69" t="s">
        <v>172</v>
      </c>
      <c r="F27" s="74"/>
      <c r="G27" s="74"/>
      <c r="H27" s="75"/>
      <c r="I27" s="74">
        <v>94000</v>
      </c>
      <c r="J27" s="76"/>
      <c r="K27" s="66"/>
      <c r="L27" s="199"/>
      <c r="M27" s="37"/>
      <c r="N27" s="41"/>
      <c r="O27" s="40">
        <v>33563</v>
      </c>
      <c r="P27" s="41"/>
      <c r="S27" s="43"/>
      <c r="T27" s="43"/>
    </row>
    <row r="28" spans="1:20" s="42" customFormat="1" ht="17.25" customHeight="1">
      <c r="A28" s="66">
        <v>11</v>
      </c>
      <c r="B28" s="67"/>
      <c r="C28" s="67"/>
      <c r="D28" s="68">
        <v>3231</v>
      </c>
      <c r="E28" s="69" t="s">
        <v>185</v>
      </c>
      <c r="F28" s="187">
        <v>70000</v>
      </c>
      <c r="G28" s="187">
        <v>60000</v>
      </c>
      <c r="H28" s="75">
        <f t="shared" si="1"/>
        <v>0.8571428571428571</v>
      </c>
      <c r="I28" s="187">
        <v>50000</v>
      </c>
      <c r="J28" s="76">
        <f>I28/G28</f>
        <v>0.8333333333333334</v>
      </c>
      <c r="K28" s="66"/>
      <c r="L28" s="199"/>
      <c r="M28" s="37"/>
      <c r="N28" s="41"/>
      <c r="O28" s="40">
        <v>57344</v>
      </c>
      <c r="P28" s="41"/>
      <c r="S28" s="43"/>
      <c r="T28" s="43"/>
    </row>
    <row r="29" spans="1:20" s="42" customFormat="1" ht="17.25" customHeight="1">
      <c r="A29" s="66">
        <v>11</v>
      </c>
      <c r="B29" s="67"/>
      <c r="C29" s="67"/>
      <c r="D29" s="68">
        <v>3238</v>
      </c>
      <c r="E29" s="69" t="s">
        <v>219</v>
      </c>
      <c r="F29" s="187"/>
      <c r="G29" s="187"/>
      <c r="H29" s="75"/>
      <c r="I29" s="187"/>
      <c r="J29" s="76"/>
      <c r="K29" s="66"/>
      <c r="L29" s="199"/>
      <c r="M29" s="37"/>
      <c r="N29" s="41"/>
      <c r="O29" s="40">
        <v>36181</v>
      </c>
      <c r="P29" s="41"/>
      <c r="S29" s="43"/>
      <c r="T29" s="43"/>
    </row>
    <row r="30" spans="1:20" s="42" customFormat="1" ht="15">
      <c r="A30" s="66">
        <v>11</v>
      </c>
      <c r="B30" s="67"/>
      <c r="C30" s="67"/>
      <c r="D30" s="68">
        <v>3235</v>
      </c>
      <c r="E30" s="69" t="s">
        <v>182</v>
      </c>
      <c r="F30" s="187"/>
      <c r="G30" s="187"/>
      <c r="H30" s="75"/>
      <c r="I30" s="187">
        <v>30000</v>
      </c>
      <c r="J30" s="76"/>
      <c r="K30" s="66"/>
      <c r="L30" s="199"/>
      <c r="M30" s="37"/>
      <c r="N30" s="41"/>
      <c r="O30" s="40">
        <v>15000</v>
      </c>
      <c r="P30" s="41"/>
      <c r="S30" s="43"/>
      <c r="T30" s="43"/>
    </row>
    <row r="31" spans="1:20" s="42" customFormat="1" ht="15">
      <c r="A31" s="66">
        <v>11</v>
      </c>
      <c r="B31" s="67"/>
      <c r="C31" s="67"/>
      <c r="D31" s="68">
        <v>3434</v>
      </c>
      <c r="E31" s="69" t="s">
        <v>161</v>
      </c>
      <c r="F31" s="187"/>
      <c r="G31" s="187"/>
      <c r="H31" s="75"/>
      <c r="I31" s="187">
        <v>10000</v>
      </c>
      <c r="J31" s="76"/>
      <c r="K31" s="66"/>
      <c r="L31" s="199"/>
      <c r="M31" s="37"/>
      <c r="N31" s="41"/>
      <c r="O31" s="40"/>
      <c r="P31" s="41"/>
      <c r="S31" s="43"/>
      <c r="T31" s="43"/>
    </row>
    <row r="32" spans="1:20" s="42" customFormat="1" ht="15">
      <c r="A32" s="66">
        <v>11</v>
      </c>
      <c r="B32" s="67"/>
      <c r="C32" s="67"/>
      <c r="D32" s="68">
        <v>3299</v>
      </c>
      <c r="E32" s="69" t="s">
        <v>10</v>
      </c>
      <c r="F32" s="188">
        <v>40000</v>
      </c>
      <c r="G32" s="188">
        <v>30000</v>
      </c>
      <c r="H32" s="75">
        <f t="shared" si="1"/>
        <v>0.75</v>
      </c>
      <c r="I32" s="188">
        <v>40000</v>
      </c>
      <c r="J32" s="76">
        <f>I32/G32</f>
        <v>1.3333333333333333</v>
      </c>
      <c r="K32" s="66"/>
      <c r="L32" s="199"/>
      <c r="M32" s="37"/>
      <c r="N32" s="41"/>
      <c r="O32" s="40">
        <v>17904</v>
      </c>
      <c r="P32" s="41"/>
      <c r="S32" s="43"/>
      <c r="T32" s="43"/>
    </row>
    <row r="33" spans="1:20" s="42" customFormat="1" ht="15">
      <c r="A33" s="66">
        <v>11</v>
      </c>
      <c r="B33" s="67"/>
      <c r="C33" s="67"/>
      <c r="D33" s="68">
        <v>3433</v>
      </c>
      <c r="E33" s="69" t="s">
        <v>224</v>
      </c>
      <c r="F33" s="188"/>
      <c r="G33" s="188"/>
      <c r="H33" s="75"/>
      <c r="I33" s="188">
        <v>40000</v>
      </c>
      <c r="J33" s="76"/>
      <c r="K33" s="66"/>
      <c r="L33" s="199"/>
      <c r="M33" s="37"/>
      <c r="N33" s="41"/>
      <c r="O33" s="40">
        <v>14851</v>
      </c>
      <c r="P33" s="41"/>
      <c r="S33" s="43"/>
      <c r="T33" s="43"/>
    </row>
    <row r="34" spans="1:20" s="42" customFormat="1" ht="15">
      <c r="A34" s="66">
        <v>11</v>
      </c>
      <c r="B34" s="67"/>
      <c r="C34" s="67"/>
      <c r="D34" s="68">
        <v>3295</v>
      </c>
      <c r="E34" s="69" t="s">
        <v>215</v>
      </c>
      <c r="F34" s="188"/>
      <c r="G34" s="188"/>
      <c r="H34" s="75"/>
      <c r="I34" s="188"/>
      <c r="J34" s="76"/>
      <c r="K34" s="66"/>
      <c r="L34" s="199"/>
      <c r="M34" s="37"/>
      <c r="N34" s="41"/>
      <c r="O34" s="40">
        <v>31667</v>
      </c>
      <c r="P34" s="41"/>
      <c r="S34" s="43"/>
      <c r="T34" s="43"/>
    </row>
    <row r="35" spans="1:20" s="42" customFormat="1" ht="15">
      <c r="A35" s="66">
        <v>11</v>
      </c>
      <c r="B35" s="67"/>
      <c r="C35" s="67"/>
      <c r="D35" s="68">
        <v>3295</v>
      </c>
      <c r="E35" s="69" t="s">
        <v>216</v>
      </c>
      <c r="F35" s="188"/>
      <c r="G35" s="188"/>
      <c r="H35" s="75"/>
      <c r="I35" s="188"/>
      <c r="J35" s="76"/>
      <c r="K35" s="66"/>
      <c r="L35" s="199"/>
      <c r="M35" s="37"/>
      <c r="N35" s="41"/>
      <c r="O35" s="40">
        <v>34371</v>
      </c>
      <c r="P35" s="41"/>
      <c r="S35" s="43"/>
      <c r="T35" s="43"/>
    </row>
    <row r="36" spans="1:20" s="42" customFormat="1" ht="15">
      <c r="A36" s="66">
        <v>11</v>
      </c>
      <c r="B36" s="67"/>
      <c r="C36" s="67"/>
      <c r="D36" s="68">
        <v>3237</v>
      </c>
      <c r="E36" s="69" t="s">
        <v>217</v>
      </c>
      <c r="F36" s="188"/>
      <c r="G36" s="188"/>
      <c r="H36" s="75"/>
      <c r="I36" s="188"/>
      <c r="J36" s="76"/>
      <c r="K36" s="66"/>
      <c r="L36" s="199"/>
      <c r="M36" s="37"/>
      <c r="N36" s="41"/>
      <c r="O36" s="40">
        <v>30670</v>
      </c>
      <c r="P36" s="41"/>
      <c r="S36" s="43"/>
      <c r="T36" s="43"/>
    </row>
    <row r="37" spans="1:20" s="42" customFormat="1" ht="15">
      <c r="A37" s="66">
        <v>11</v>
      </c>
      <c r="B37" s="67"/>
      <c r="C37" s="67"/>
      <c r="D37" s="68">
        <v>3292</v>
      </c>
      <c r="E37" s="69" t="s">
        <v>96</v>
      </c>
      <c r="F37" s="189"/>
      <c r="G37" s="189"/>
      <c r="H37" s="75"/>
      <c r="I37" s="189">
        <v>16000</v>
      </c>
      <c r="J37" s="76"/>
      <c r="K37" s="66"/>
      <c r="L37" s="194"/>
      <c r="M37" s="93"/>
      <c r="N37" s="41"/>
      <c r="O37" s="93">
        <v>3389</v>
      </c>
      <c r="P37" s="85"/>
      <c r="S37" s="43"/>
      <c r="T37" s="43"/>
    </row>
    <row r="38" spans="1:20" s="42" customFormat="1" ht="15">
      <c r="A38" s="66">
        <v>11</v>
      </c>
      <c r="B38" s="67"/>
      <c r="C38" s="67"/>
      <c r="D38" s="68">
        <v>544</v>
      </c>
      <c r="E38" s="69" t="s">
        <v>183</v>
      </c>
      <c r="F38" s="189"/>
      <c r="G38" s="189"/>
      <c r="H38" s="75"/>
      <c r="I38" s="189">
        <v>2000000</v>
      </c>
      <c r="J38" s="76"/>
      <c r="K38" s="66"/>
      <c r="L38" s="194"/>
      <c r="M38" s="93"/>
      <c r="N38" s="41"/>
      <c r="O38" s="84"/>
      <c r="P38" s="85"/>
      <c r="S38" s="43"/>
      <c r="T38" s="43"/>
    </row>
    <row r="39" spans="1:20" s="50" customFormat="1" ht="15">
      <c r="A39" s="72">
        <v>11</v>
      </c>
      <c r="B39" s="73"/>
      <c r="C39" s="73"/>
      <c r="D39" s="68">
        <v>3299</v>
      </c>
      <c r="E39" s="69" t="s">
        <v>97</v>
      </c>
      <c r="F39" s="83">
        <v>4000</v>
      </c>
      <c r="G39" s="83">
        <v>4000</v>
      </c>
      <c r="H39" s="75">
        <f t="shared" si="1"/>
        <v>1</v>
      </c>
      <c r="I39" s="83">
        <v>80000</v>
      </c>
      <c r="J39" s="76">
        <f>I39/G39</f>
        <v>20</v>
      </c>
      <c r="K39" s="66"/>
      <c r="L39" s="194"/>
      <c r="M39" s="93"/>
      <c r="N39" s="41"/>
      <c r="O39" s="84"/>
      <c r="P39" s="85"/>
      <c r="S39" s="51"/>
      <c r="T39" s="51"/>
    </row>
    <row r="40" spans="1:20" s="50" customFormat="1" ht="1.5" customHeight="1" hidden="1">
      <c r="A40" s="72">
        <v>11</v>
      </c>
      <c r="B40" s="73"/>
      <c r="C40" s="73"/>
      <c r="D40" s="68">
        <v>544</v>
      </c>
      <c r="E40" s="69" t="s">
        <v>98</v>
      </c>
      <c r="F40" s="83"/>
      <c r="G40" s="83"/>
      <c r="H40" s="75"/>
      <c r="I40" s="83"/>
      <c r="J40" s="76"/>
      <c r="K40" s="66"/>
      <c r="L40" s="194"/>
      <c r="M40" s="84"/>
      <c r="N40" s="41"/>
      <c r="O40" s="84"/>
      <c r="P40" s="85"/>
      <c r="S40" s="51"/>
      <c r="T40" s="51"/>
    </row>
    <row r="41" spans="1:20" s="50" customFormat="1" ht="15">
      <c r="A41" s="59"/>
      <c r="B41" s="60"/>
      <c r="C41" s="60"/>
      <c r="D41" s="61" t="s">
        <v>24</v>
      </c>
      <c r="E41" s="61"/>
      <c r="F41" s="86">
        <f>SUM(F42)</f>
        <v>7000</v>
      </c>
      <c r="G41" s="86">
        <f>SUM(G42)</f>
        <v>7000</v>
      </c>
      <c r="H41" s="87">
        <f t="shared" si="1"/>
        <v>1</v>
      </c>
      <c r="I41" s="86">
        <f>I42</f>
        <v>20000</v>
      </c>
      <c r="J41" s="88">
        <f>I41/G41</f>
        <v>2.857142857142857</v>
      </c>
      <c r="K41" s="89"/>
      <c r="L41" s="206"/>
      <c r="M41" s="86"/>
      <c r="N41" s="86"/>
      <c r="O41" s="86">
        <f>O42</f>
        <v>3000</v>
      </c>
      <c r="P41" s="65"/>
      <c r="S41" s="51"/>
      <c r="T41" s="51"/>
    </row>
    <row r="42" spans="1:20" s="50" customFormat="1" ht="16.5">
      <c r="A42" s="72">
        <v>11</v>
      </c>
      <c r="B42" s="73"/>
      <c r="C42" s="73"/>
      <c r="D42" s="68">
        <v>3213</v>
      </c>
      <c r="E42" s="69" t="s">
        <v>19</v>
      </c>
      <c r="F42" s="83">
        <v>7000</v>
      </c>
      <c r="G42" s="83">
        <v>7000</v>
      </c>
      <c r="H42" s="75">
        <f t="shared" si="1"/>
        <v>1</v>
      </c>
      <c r="I42" s="83">
        <v>20000</v>
      </c>
      <c r="J42" s="76">
        <f>I42/G42</f>
        <v>2.857142857142857</v>
      </c>
      <c r="K42" s="66">
        <v>32</v>
      </c>
      <c r="L42" s="199" t="s">
        <v>11</v>
      </c>
      <c r="M42" s="238"/>
      <c r="N42" s="41"/>
      <c r="O42" s="92">
        <v>3000</v>
      </c>
      <c r="P42" s="41"/>
      <c r="Q42" s="42"/>
      <c r="R42" s="42"/>
      <c r="S42" s="51"/>
      <c r="T42" s="51"/>
    </row>
    <row r="43" spans="1:20" s="50" customFormat="1" ht="15">
      <c r="A43" s="59"/>
      <c r="B43" s="60"/>
      <c r="C43" s="60"/>
      <c r="D43" s="61" t="s">
        <v>25</v>
      </c>
      <c r="E43" s="61"/>
      <c r="F43" s="86">
        <f>SUM(F44)</f>
        <v>100000</v>
      </c>
      <c r="G43" s="86">
        <f>SUM(G44)</f>
        <v>110000</v>
      </c>
      <c r="H43" s="87">
        <f t="shared" si="1"/>
        <v>1.1</v>
      </c>
      <c r="I43" s="86">
        <f>SUM(I44:I47)</f>
        <v>248000</v>
      </c>
      <c r="J43" s="86">
        <f>SUM(J44:J47)</f>
        <v>1.0909090909090908</v>
      </c>
      <c r="K43" s="86"/>
      <c r="L43" s="86"/>
      <c r="M43" s="86"/>
      <c r="N43" s="86"/>
      <c r="O43" s="86">
        <f>SUM(O44:O47)</f>
        <v>222111</v>
      </c>
      <c r="P43" s="65"/>
      <c r="S43" s="51"/>
      <c r="T43" s="51"/>
    </row>
    <row r="44" spans="1:20" s="50" customFormat="1" ht="16.5">
      <c r="A44" s="72">
        <v>11</v>
      </c>
      <c r="B44" s="73">
        <v>42</v>
      </c>
      <c r="C44" s="73"/>
      <c r="D44" s="68">
        <v>3237</v>
      </c>
      <c r="E44" s="69" t="s">
        <v>99</v>
      </c>
      <c r="F44" s="83">
        <v>100000</v>
      </c>
      <c r="G44" s="83">
        <v>110000</v>
      </c>
      <c r="H44" s="75">
        <f t="shared" si="1"/>
        <v>1.1</v>
      </c>
      <c r="I44" s="83">
        <v>120000</v>
      </c>
      <c r="J44" s="76">
        <f>I44/G44</f>
        <v>1.0909090909090908</v>
      </c>
      <c r="K44" s="66">
        <v>32</v>
      </c>
      <c r="L44" s="199" t="s">
        <v>11</v>
      </c>
      <c r="M44" s="93"/>
      <c r="N44" s="41"/>
      <c r="O44" s="93">
        <v>55354</v>
      </c>
      <c r="P44" s="41"/>
      <c r="S44" s="51"/>
      <c r="T44" s="51"/>
    </row>
    <row r="45" spans="1:20" s="50" customFormat="1" ht="15">
      <c r="A45" s="72"/>
      <c r="B45" s="73"/>
      <c r="C45" s="73"/>
      <c r="D45" s="68">
        <v>3237</v>
      </c>
      <c r="E45" s="69" t="s">
        <v>220</v>
      </c>
      <c r="F45" s="83"/>
      <c r="G45" s="83"/>
      <c r="H45" s="75"/>
      <c r="I45" s="83"/>
      <c r="J45" s="76"/>
      <c r="K45" s="66"/>
      <c r="L45" s="199"/>
      <c r="M45" s="93"/>
      <c r="N45" s="41"/>
      <c r="O45" s="93">
        <v>30625</v>
      </c>
      <c r="P45" s="41"/>
      <c r="S45" s="51"/>
      <c r="T45" s="51"/>
    </row>
    <row r="46" spans="1:20" s="50" customFormat="1" ht="15">
      <c r="A46" s="72">
        <v>11</v>
      </c>
      <c r="B46" s="73"/>
      <c r="C46" s="73"/>
      <c r="D46" s="68">
        <v>3237</v>
      </c>
      <c r="E46" s="69" t="s">
        <v>223</v>
      </c>
      <c r="F46" s="83"/>
      <c r="G46" s="83"/>
      <c r="H46" s="75"/>
      <c r="I46" s="83">
        <v>100000</v>
      </c>
      <c r="J46" s="76"/>
      <c r="K46" s="66"/>
      <c r="L46" s="199"/>
      <c r="M46" s="93"/>
      <c r="N46" s="41"/>
      <c r="O46" s="93">
        <v>72257</v>
      </c>
      <c r="P46" s="41"/>
      <c r="S46" s="51"/>
      <c r="T46" s="51"/>
    </row>
    <row r="47" spans="1:20" s="50" customFormat="1" ht="22.5">
      <c r="A47" s="72"/>
      <c r="B47" s="73"/>
      <c r="C47" s="73"/>
      <c r="D47" s="68">
        <v>3237</v>
      </c>
      <c r="E47" s="69" t="s">
        <v>218</v>
      </c>
      <c r="F47" s="83"/>
      <c r="G47" s="83"/>
      <c r="H47" s="75"/>
      <c r="I47" s="83">
        <v>28000</v>
      </c>
      <c r="J47" s="76"/>
      <c r="K47" s="66"/>
      <c r="L47" s="199"/>
      <c r="M47" s="93"/>
      <c r="N47" s="41"/>
      <c r="O47" s="93">
        <v>63875</v>
      </c>
      <c r="P47" s="41"/>
      <c r="S47" s="51"/>
      <c r="T47" s="51"/>
    </row>
    <row r="48" spans="1:20" s="50" customFormat="1" ht="15">
      <c r="A48" s="59"/>
      <c r="B48" s="60"/>
      <c r="C48" s="60"/>
      <c r="D48" s="61" t="s">
        <v>26</v>
      </c>
      <c r="E48" s="61" t="s">
        <v>188</v>
      </c>
      <c r="F48" s="86">
        <f>SUM(F49)</f>
        <v>30000</v>
      </c>
      <c r="G48" s="86">
        <f>SUM(G49)</f>
        <v>30000</v>
      </c>
      <c r="H48" s="87">
        <f t="shared" si="1"/>
        <v>1</v>
      </c>
      <c r="I48" s="86">
        <f>I49</f>
        <v>30000</v>
      </c>
      <c r="J48" s="88">
        <f>I48/G48</f>
        <v>1</v>
      </c>
      <c r="K48" s="89"/>
      <c r="L48" s="206"/>
      <c r="M48" s="86"/>
      <c r="N48" s="86"/>
      <c r="O48" s="86">
        <f>O49</f>
        <v>7414</v>
      </c>
      <c r="P48" s="65"/>
      <c r="S48" s="51"/>
      <c r="T48" s="51"/>
    </row>
    <row r="49" spans="1:20" s="50" customFormat="1" ht="16.5">
      <c r="A49" s="72">
        <v>11</v>
      </c>
      <c r="B49" s="73"/>
      <c r="C49" s="73"/>
      <c r="D49" s="68">
        <v>3293</v>
      </c>
      <c r="E49" s="69" t="s">
        <v>159</v>
      </c>
      <c r="F49" s="83">
        <v>30000</v>
      </c>
      <c r="G49" s="83">
        <v>30000</v>
      </c>
      <c r="H49" s="75">
        <f t="shared" si="1"/>
        <v>1</v>
      </c>
      <c r="I49" s="83">
        <v>30000</v>
      </c>
      <c r="J49" s="76">
        <f>I49/G49</f>
        <v>1</v>
      </c>
      <c r="K49" s="66">
        <v>32</v>
      </c>
      <c r="L49" s="199" t="s">
        <v>11</v>
      </c>
      <c r="M49" s="93"/>
      <c r="N49" s="41"/>
      <c r="O49" s="93">
        <v>7414</v>
      </c>
      <c r="P49" s="41"/>
      <c r="S49" s="51"/>
      <c r="T49" s="51"/>
    </row>
    <row r="50" spans="1:20" s="50" customFormat="1" ht="15">
      <c r="A50" s="59"/>
      <c r="B50" s="60"/>
      <c r="C50" s="60"/>
      <c r="D50" s="94" t="s">
        <v>27</v>
      </c>
      <c r="E50" s="94"/>
      <c r="F50" s="95">
        <f>SUM(F51:F51)</f>
        <v>0</v>
      </c>
      <c r="G50" s="95">
        <f>SUM(G51:G51)</f>
        <v>0</v>
      </c>
      <c r="H50" s="138" t="s">
        <v>18</v>
      </c>
      <c r="I50" s="95">
        <f>I51</f>
        <v>15000</v>
      </c>
      <c r="J50" s="96" t="s">
        <v>18</v>
      </c>
      <c r="K50" s="97"/>
      <c r="L50" s="207"/>
      <c r="M50" s="227"/>
      <c r="N50" s="227"/>
      <c r="O50" s="227">
        <f>O51</f>
        <v>31569</v>
      </c>
      <c r="P50" s="98"/>
      <c r="S50" s="51"/>
      <c r="T50" s="51"/>
    </row>
    <row r="51" spans="1:20" s="50" customFormat="1" ht="19.5" customHeight="1">
      <c r="A51" s="42">
        <v>11</v>
      </c>
      <c r="B51" s="67"/>
      <c r="C51" s="67"/>
      <c r="D51" s="68">
        <v>4221</v>
      </c>
      <c r="E51" s="69" t="s">
        <v>100</v>
      </c>
      <c r="F51" s="99">
        <v>0</v>
      </c>
      <c r="G51" s="99">
        <v>0</v>
      </c>
      <c r="H51" s="125" t="s">
        <v>18</v>
      </c>
      <c r="I51" s="99">
        <v>15000</v>
      </c>
      <c r="J51" s="78" t="s">
        <v>18</v>
      </c>
      <c r="K51" s="66">
        <v>42</v>
      </c>
      <c r="L51" s="199" t="s">
        <v>28</v>
      </c>
      <c r="M51" s="37"/>
      <c r="N51" s="100"/>
      <c r="O51" s="40">
        <v>31569</v>
      </c>
      <c r="P51" s="100"/>
      <c r="S51" s="51"/>
      <c r="T51" s="51"/>
    </row>
    <row r="52" spans="1:20" s="50" customFormat="1" ht="12.75" customHeight="1">
      <c r="A52" s="59"/>
      <c r="B52" s="60"/>
      <c r="C52" s="60"/>
      <c r="D52" s="94" t="s">
        <v>29</v>
      </c>
      <c r="E52" s="94"/>
      <c r="F52" s="95">
        <f>SUM(F53:F53)</f>
        <v>100000</v>
      </c>
      <c r="G52" s="95">
        <f>SUM(G53:G53)</f>
        <v>100000</v>
      </c>
      <c r="H52" s="101" t="s">
        <v>18</v>
      </c>
      <c r="I52" s="95">
        <f>I53</f>
        <v>100000</v>
      </c>
      <c r="J52" s="88">
        <f aca="true" t="shared" si="2" ref="J52:J69">I52/G52</f>
        <v>1</v>
      </c>
      <c r="K52" s="97"/>
      <c r="L52" s="207"/>
      <c r="M52" s="227"/>
      <c r="N52" s="227"/>
      <c r="O52" s="227">
        <f>O53</f>
        <v>144212</v>
      </c>
      <c r="P52" s="98"/>
      <c r="S52" s="51"/>
      <c r="T52" s="51"/>
    </row>
    <row r="53" spans="1:20" s="50" customFormat="1" ht="18" customHeight="1">
      <c r="A53" s="42">
        <v>11</v>
      </c>
      <c r="B53" s="67"/>
      <c r="C53" s="67"/>
      <c r="D53" s="68">
        <v>329</v>
      </c>
      <c r="E53" s="69" t="s">
        <v>181</v>
      </c>
      <c r="F53" s="99">
        <v>100000</v>
      </c>
      <c r="G53" s="99">
        <v>100000</v>
      </c>
      <c r="H53" s="77" t="s">
        <v>18</v>
      </c>
      <c r="I53" s="99">
        <v>100000</v>
      </c>
      <c r="J53" s="76">
        <f t="shared" si="2"/>
        <v>1</v>
      </c>
      <c r="K53" s="66">
        <v>32</v>
      </c>
      <c r="L53" s="199" t="s">
        <v>11</v>
      </c>
      <c r="M53" s="37"/>
      <c r="N53" s="100"/>
      <c r="O53" s="40">
        <v>144212</v>
      </c>
      <c r="P53" s="100"/>
      <c r="S53" s="51"/>
      <c r="T53" s="51"/>
    </row>
    <row r="54" spans="1:20" s="50" customFormat="1" ht="15">
      <c r="A54" s="52"/>
      <c r="B54" s="53" t="s">
        <v>30</v>
      </c>
      <c r="C54" s="53"/>
      <c r="D54" s="54"/>
      <c r="E54" s="158"/>
      <c r="F54" s="102" t="e">
        <f>#REF!</f>
        <v>#REF!</v>
      </c>
      <c r="G54" s="102" t="e">
        <f>#REF!</f>
        <v>#REF!</v>
      </c>
      <c r="H54" s="103" t="e">
        <f t="shared" si="1"/>
        <v>#REF!</v>
      </c>
      <c r="I54" s="154">
        <f>SUM(I56,I58,I60,I62)</f>
        <v>184000</v>
      </c>
      <c r="J54" s="154">
        <f>SUM(J56,J58,J60,J62)</f>
        <v>3.805</v>
      </c>
      <c r="K54" s="154"/>
      <c r="L54" s="154"/>
      <c r="M54" s="154"/>
      <c r="N54" s="154"/>
      <c r="O54" s="154">
        <f>SUM(O56,O58,O60,O62)</f>
        <v>92600</v>
      </c>
      <c r="P54" s="106"/>
      <c r="S54" s="51"/>
      <c r="T54" s="51"/>
    </row>
    <row r="55" spans="1:20" s="50" customFormat="1" ht="15">
      <c r="A55" s="59"/>
      <c r="B55" s="60"/>
      <c r="C55" s="60"/>
      <c r="D55" s="111" t="s">
        <v>31</v>
      </c>
      <c r="E55" s="111"/>
      <c r="F55" s="112">
        <f>SUM(F56:F56)</f>
        <v>125000</v>
      </c>
      <c r="G55" s="112">
        <f>SUM(G56:G56)</f>
        <v>125000</v>
      </c>
      <c r="H55" s="87">
        <f t="shared" si="1"/>
        <v>1</v>
      </c>
      <c r="I55" s="112">
        <f>I56</f>
        <v>160000</v>
      </c>
      <c r="J55" s="88">
        <f t="shared" si="2"/>
        <v>1.28</v>
      </c>
      <c r="K55" s="113"/>
      <c r="L55" s="209"/>
      <c r="M55" s="86"/>
      <c r="N55" s="86"/>
      <c r="O55" s="86">
        <f>O56</f>
        <v>80600</v>
      </c>
      <c r="P55" s="65"/>
      <c r="S55" s="51"/>
      <c r="T55" s="51"/>
    </row>
    <row r="56" spans="1:20" s="50" customFormat="1" ht="16.5">
      <c r="A56" s="72">
        <v>11</v>
      </c>
      <c r="B56" s="73"/>
      <c r="C56" s="73"/>
      <c r="D56" s="68">
        <v>3811</v>
      </c>
      <c r="E56" s="69" t="s">
        <v>33</v>
      </c>
      <c r="F56" s="83">
        <v>125000</v>
      </c>
      <c r="G56" s="83">
        <v>125000</v>
      </c>
      <c r="H56" s="75">
        <f t="shared" si="1"/>
        <v>1</v>
      </c>
      <c r="I56" s="83">
        <v>160000</v>
      </c>
      <c r="J56" s="76">
        <f t="shared" si="2"/>
        <v>1.28</v>
      </c>
      <c r="K56" s="66">
        <v>38</v>
      </c>
      <c r="L56" s="199" t="s">
        <v>34</v>
      </c>
      <c r="M56" s="37"/>
      <c r="N56" s="37"/>
      <c r="O56" s="37">
        <v>80600</v>
      </c>
      <c r="P56" s="41"/>
      <c r="S56" s="51"/>
      <c r="T56" s="51"/>
    </row>
    <row r="57" spans="1:20" s="50" customFormat="1" ht="15">
      <c r="A57" s="61"/>
      <c r="B57" s="60"/>
      <c r="C57" s="60"/>
      <c r="D57" s="111" t="s">
        <v>35</v>
      </c>
      <c r="E57" s="111"/>
      <c r="F57" s="112">
        <f>SUM(F58:F58)</f>
        <v>10000</v>
      </c>
      <c r="G57" s="112">
        <f>SUM(G58:G58)</f>
        <v>10000</v>
      </c>
      <c r="H57" s="87">
        <f t="shared" si="1"/>
        <v>1</v>
      </c>
      <c r="I57" s="112">
        <f>I58</f>
        <v>4000</v>
      </c>
      <c r="J57" s="88">
        <f t="shared" si="2"/>
        <v>0.4</v>
      </c>
      <c r="K57" s="113"/>
      <c r="L57" s="209"/>
      <c r="M57" s="86"/>
      <c r="N57" s="91"/>
      <c r="O57" s="90"/>
      <c r="P57" s="65"/>
      <c r="S57" s="51"/>
      <c r="T57" s="51"/>
    </row>
    <row r="58" spans="1:20" s="50" customFormat="1" ht="16.5">
      <c r="A58" s="72">
        <v>11</v>
      </c>
      <c r="B58" s="73"/>
      <c r="C58" s="73"/>
      <c r="D58" s="68">
        <v>3811</v>
      </c>
      <c r="E58" s="69" t="s">
        <v>33</v>
      </c>
      <c r="F58" s="83">
        <v>10000</v>
      </c>
      <c r="G58" s="83">
        <v>10000</v>
      </c>
      <c r="H58" s="75">
        <f t="shared" si="1"/>
        <v>1</v>
      </c>
      <c r="I58" s="83">
        <v>4000</v>
      </c>
      <c r="J58" s="76">
        <f t="shared" si="2"/>
        <v>0.4</v>
      </c>
      <c r="K58" s="66">
        <v>38</v>
      </c>
      <c r="L58" s="199" t="s">
        <v>34</v>
      </c>
      <c r="M58" s="37"/>
      <c r="N58" s="41"/>
      <c r="O58" s="40"/>
      <c r="P58" s="41"/>
      <c r="S58" s="51"/>
      <c r="T58" s="51"/>
    </row>
    <row r="59" spans="1:20" s="50" customFormat="1" ht="15">
      <c r="A59" s="61"/>
      <c r="B59" s="60"/>
      <c r="C59" s="60"/>
      <c r="D59" s="111" t="s">
        <v>36</v>
      </c>
      <c r="E59" s="111"/>
      <c r="F59" s="112">
        <f>SUM(F60:F60)</f>
        <v>20000</v>
      </c>
      <c r="G59" s="112">
        <f>SUM(G60:G60)</f>
        <v>20000</v>
      </c>
      <c r="H59" s="87">
        <f t="shared" si="1"/>
        <v>1</v>
      </c>
      <c r="I59" s="112">
        <f>I60</f>
        <v>5000</v>
      </c>
      <c r="J59" s="88">
        <f t="shared" si="2"/>
        <v>0.25</v>
      </c>
      <c r="K59" s="113"/>
      <c r="L59" s="209"/>
      <c r="M59" s="86"/>
      <c r="N59" s="91"/>
      <c r="O59" s="90"/>
      <c r="P59" s="65"/>
      <c r="S59" s="51"/>
      <c r="T59" s="51"/>
    </row>
    <row r="60" spans="1:20" s="50" customFormat="1" ht="16.5">
      <c r="A60" s="72">
        <v>11</v>
      </c>
      <c r="B60" s="73"/>
      <c r="C60" s="73"/>
      <c r="D60" s="68">
        <v>3811</v>
      </c>
      <c r="E60" s="69" t="s">
        <v>33</v>
      </c>
      <c r="F60" s="83">
        <v>20000</v>
      </c>
      <c r="G60" s="83">
        <v>20000</v>
      </c>
      <c r="H60" s="75">
        <f t="shared" si="1"/>
        <v>1</v>
      </c>
      <c r="I60" s="83">
        <v>5000</v>
      </c>
      <c r="J60" s="76">
        <f t="shared" si="2"/>
        <v>0.25</v>
      </c>
      <c r="K60" s="66">
        <v>38</v>
      </c>
      <c r="L60" s="199" t="s">
        <v>34</v>
      </c>
      <c r="M60" s="37"/>
      <c r="N60" s="41"/>
      <c r="O60" s="40"/>
      <c r="P60" s="41"/>
      <c r="S60" s="51"/>
      <c r="T60" s="51"/>
    </row>
    <row r="61" spans="1:20" s="50" customFormat="1" ht="15">
      <c r="A61" s="61"/>
      <c r="B61" s="60"/>
      <c r="C61" s="60"/>
      <c r="D61" s="111" t="s">
        <v>37</v>
      </c>
      <c r="E61" s="111"/>
      <c r="F61" s="112">
        <f>SUM(F62:F62)</f>
        <v>8000</v>
      </c>
      <c r="G61" s="112">
        <f>SUM(G62:G62)</f>
        <v>8000</v>
      </c>
      <c r="H61" s="87">
        <f t="shared" si="1"/>
        <v>1</v>
      </c>
      <c r="I61" s="112">
        <v>15000</v>
      </c>
      <c r="J61" s="88">
        <f t="shared" si="2"/>
        <v>1.875</v>
      </c>
      <c r="K61" s="113"/>
      <c r="L61" s="209"/>
      <c r="M61" s="86"/>
      <c r="N61" s="86"/>
      <c r="O61" s="86">
        <f>O62</f>
        <v>12000</v>
      </c>
      <c r="P61" s="65"/>
      <c r="S61" s="51"/>
      <c r="T61" s="51"/>
    </row>
    <row r="62" spans="1:20" s="50" customFormat="1" ht="16.5">
      <c r="A62" s="72">
        <v>11</v>
      </c>
      <c r="B62" s="73"/>
      <c r="C62" s="73"/>
      <c r="D62" s="68">
        <v>3811</v>
      </c>
      <c r="E62" s="69" t="s">
        <v>33</v>
      </c>
      <c r="F62" s="83">
        <v>8000</v>
      </c>
      <c r="G62" s="83">
        <v>8000</v>
      </c>
      <c r="H62" s="75">
        <f t="shared" si="1"/>
        <v>1</v>
      </c>
      <c r="I62" s="83">
        <v>15000</v>
      </c>
      <c r="J62" s="76">
        <f t="shared" si="2"/>
        <v>1.875</v>
      </c>
      <c r="K62" s="66">
        <v>38</v>
      </c>
      <c r="L62" s="199" t="s">
        <v>34</v>
      </c>
      <c r="M62" s="37"/>
      <c r="N62" s="41"/>
      <c r="O62" s="40">
        <v>12000</v>
      </c>
      <c r="P62" s="41"/>
      <c r="S62" s="51"/>
      <c r="T62" s="51"/>
    </row>
    <row r="63" spans="1:20" s="50" customFormat="1" ht="15" hidden="1">
      <c r="A63" s="61"/>
      <c r="B63" s="60"/>
      <c r="C63" s="60"/>
      <c r="D63" s="111" t="s">
        <v>38</v>
      </c>
      <c r="E63" s="111"/>
      <c r="F63" s="112">
        <f>SUM(F64:F64)</f>
        <v>3000</v>
      </c>
      <c r="G63" s="112">
        <f>SUM(G64:G64)</f>
        <v>3000</v>
      </c>
      <c r="H63" s="87">
        <f t="shared" si="1"/>
        <v>1</v>
      </c>
      <c r="I63" s="112"/>
      <c r="J63" s="88">
        <f t="shared" si="2"/>
        <v>0</v>
      </c>
      <c r="K63" s="113"/>
      <c r="L63" s="209"/>
      <c r="M63" s="86"/>
      <c r="N63" s="91"/>
      <c r="O63" s="90"/>
      <c r="P63" s="65"/>
      <c r="S63" s="51"/>
      <c r="T63" s="51"/>
    </row>
    <row r="64" spans="1:20" s="50" customFormat="1" ht="16.5" hidden="1">
      <c r="A64" s="72">
        <v>11</v>
      </c>
      <c r="B64" s="73"/>
      <c r="C64" s="73"/>
      <c r="D64" s="68" t="s">
        <v>32</v>
      </c>
      <c r="E64" s="69" t="s">
        <v>33</v>
      </c>
      <c r="F64" s="83">
        <v>3000</v>
      </c>
      <c r="G64" s="83">
        <v>3000</v>
      </c>
      <c r="H64" s="75">
        <f t="shared" si="1"/>
        <v>1</v>
      </c>
      <c r="I64" s="83"/>
      <c r="J64" s="76">
        <f t="shared" si="2"/>
        <v>0</v>
      </c>
      <c r="K64" s="66">
        <v>38</v>
      </c>
      <c r="L64" s="199" t="s">
        <v>34</v>
      </c>
      <c r="M64" s="37"/>
      <c r="N64" s="41"/>
      <c r="O64" s="40"/>
      <c r="P64" s="41"/>
      <c r="S64" s="51"/>
      <c r="T64" s="51"/>
    </row>
    <row r="65" spans="1:20" s="50" customFormat="1" ht="15">
      <c r="A65" s="52"/>
      <c r="B65" s="53" t="s">
        <v>39</v>
      </c>
      <c r="C65" s="53"/>
      <c r="D65" s="54"/>
      <c r="E65" s="158"/>
      <c r="F65" s="102" t="e">
        <f>+F76+F81+F87+F96+F124+F117+F121+F134+F90+F67+F127+#REF!+#REF!</f>
        <v>#REF!</v>
      </c>
      <c r="G65" s="102" t="e">
        <f>+G76+G81+G87+G96+G124+G117+G121+G134+G90+G67+G127+#REF!+#REF!</f>
        <v>#REF!</v>
      </c>
      <c r="H65" s="102" t="e">
        <f>+H76+H81+H87+H96+H124+H117+H121+H134+H90+H67+H127</f>
        <v>#REF!</v>
      </c>
      <c r="I65" s="154">
        <f>SUM(I66,I75,I86,I95,I120)</f>
        <v>5247500</v>
      </c>
      <c r="J65" s="154">
        <f>SUM(J66,J75,J86,J95,J120)</f>
        <v>23.63844155844156</v>
      </c>
      <c r="K65" s="154"/>
      <c r="L65" s="154"/>
      <c r="M65" s="154"/>
      <c r="N65" s="154"/>
      <c r="O65" s="154">
        <f>SUM(O66,O75,O86,O95,O120)</f>
        <v>2489526</v>
      </c>
      <c r="P65" s="106"/>
      <c r="S65" s="51"/>
      <c r="T65" s="51"/>
    </row>
    <row r="66" spans="1:20" s="155" customFormat="1" ht="15">
      <c r="A66" s="159"/>
      <c r="B66" s="160"/>
      <c r="C66" s="160" t="s">
        <v>40</v>
      </c>
      <c r="D66" s="161"/>
      <c r="E66" s="161"/>
      <c r="F66" s="162">
        <f>F67</f>
        <v>105000</v>
      </c>
      <c r="G66" s="162">
        <f>G67</f>
        <v>105000</v>
      </c>
      <c r="H66" s="163">
        <f t="shared" si="1"/>
        <v>1</v>
      </c>
      <c r="I66" s="162">
        <f>I67</f>
        <v>150000</v>
      </c>
      <c r="J66" s="164">
        <f t="shared" si="2"/>
        <v>1.4285714285714286</v>
      </c>
      <c r="K66" s="165"/>
      <c r="L66" s="210"/>
      <c r="M66" s="228"/>
      <c r="N66" s="228"/>
      <c r="O66" s="228">
        <f>O67</f>
        <v>32922</v>
      </c>
      <c r="P66" s="166"/>
      <c r="S66" s="156"/>
      <c r="T66" s="156"/>
    </row>
    <row r="67" spans="1:20" s="50" customFormat="1" ht="15">
      <c r="A67" s="59"/>
      <c r="B67" s="60"/>
      <c r="C67" s="60"/>
      <c r="D67" s="111" t="s">
        <v>41</v>
      </c>
      <c r="E67" s="111"/>
      <c r="F67" s="112">
        <f>SUM(F68:F72)</f>
        <v>105000</v>
      </c>
      <c r="G67" s="112">
        <f>SUM(G68:G72)</f>
        <v>105000</v>
      </c>
      <c r="H67" s="87">
        <f t="shared" si="1"/>
        <v>1</v>
      </c>
      <c r="I67" s="112">
        <f>SUM(I68:I71)</f>
        <v>150000</v>
      </c>
      <c r="J67" s="112">
        <f>SUM(J68:J71)</f>
        <v>4.361761118481534</v>
      </c>
      <c r="K67" s="112"/>
      <c r="L67" s="112"/>
      <c r="M67" s="112"/>
      <c r="N67" s="112"/>
      <c r="O67" s="112">
        <f>SUM(O68:O71)</f>
        <v>32922</v>
      </c>
      <c r="P67" s="65"/>
      <c r="S67" s="51"/>
      <c r="T67" s="51"/>
    </row>
    <row r="68" spans="1:20" s="50" customFormat="1" ht="16.5">
      <c r="A68" s="72">
        <v>42</v>
      </c>
      <c r="B68" s="73"/>
      <c r="C68" s="73"/>
      <c r="D68" s="68">
        <v>3111</v>
      </c>
      <c r="E68" s="69" t="s">
        <v>42</v>
      </c>
      <c r="F68" s="74">
        <v>86805</v>
      </c>
      <c r="G68" s="74">
        <v>85324.23</v>
      </c>
      <c r="H68" s="75">
        <f t="shared" si="1"/>
        <v>0.9829414204250907</v>
      </c>
      <c r="I68" s="74">
        <v>103850</v>
      </c>
      <c r="J68" s="76">
        <f t="shared" si="2"/>
        <v>1.2171220296977776</v>
      </c>
      <c r="K68" s="66">
        <v>31</v>
      </c>
      <c r="L68" s="199" t="s">
        <v>16</v>
      </c>
      <c r="M68" s="239"/>
      <c r="N68" s="41"/>
      <c r="O68" s="74">
        <v>19803</v>
      </c>
      <c r="P68" s="41"/>
      <c r="S68" s="51"/>
      <c r="T68" s="51"/>
    </row>
    <row r="69" spans="1:20" s="50" customFormat="1" ht="15" hidden="1">
      <c r="A69" s="72">
        <v>11</v>
      </c>
      <c r="B69" s="73"/>
      <c r="C69" s="73"/>
      <c r="D69" s="68">
        <v>312</v>
      </c>
      <c r="E69" s="69" t="s">
        <v>17</v>
      </c>
      <c r="F69" s="74">
        <v>5000</v>
      </c>
      <c r="G69" s="74">
        <v>5000</v>
      </c>
      <c r="H69" s="75">
        <f t="shared" si="1"/>
        <v>1</v>
      </c>
      <c r="I69" s="74"/>
      <c r="J69" s="76">
        <f t="shared" si="2"/>
        <v>0</v>
      </c>
      <c r="K69" s="66"/>
      <c r="L69" s="199"/>
      <c r="M69" s="239"/>
      <c r="N69" s="41"/>
      <c r="O69" s="74"/>
      <c r="P69" s="41"/>
      <c r="S69" s="51"/>
      <c r="T69" s="51"/>
    </row>
    <row r="70" spans="1:20" s="50" customFormat="1" ht="0.75" customHeight="1" hidden="1">
      <c r="A70" s="72"/>
      <c r="B70" s="73"/>
      <c r="C70" s="73"/>
      <c r="D70" s="68"/>
      <c r="E70" s="69"/>
      <c r="F70" s="74"/>
      <c r="G70" s="74"/>
      <c r="H70" s="75"/>
      <c r="I70" s="74"/>
      <c r="J70" s="76"/>
      <c r="K70" s="66"/>
      <c r="L70" s="199"/>
      <c r="M70" s="239"/>
      <c r="N70" s="41"/>
      <c r="O70" s="74"/>
      <c r="P70" s="41"/>
      <c r="S70" s="51"/>
      <c r="T70" s="51"/>
    </row>
    <row r="71" spans="1:20" s="50" customFormat="1" ht="15">
      <c r="A71" s="72">
        <v>42</v>
      </c>
      <c r="B71" s="73"/>
      <c r="C71" s="73"/>
      <c r="D71" s="68">
        <v>3132</v>
      </c>
      <c r="E71" s="69" t="s">
        <v>43</v>
      </c>
      <c r="F71" s="74">
        <v>13195</v>
      </c>
      <c r="G71" s="74">
        <v>14675.77</v>
      </c>
      <c r="H71" s="75">
        <f t="shared" si="1"/>
        <v>1.1122220538082608</v>
      </c>
      <c r="I71" s="74">
        <v>46150</v>
      </c>
      <c r="J71" s="76">
        <f>I71/G71</f>
        <v>3.144639088783757</v>
      </c>
      <c r="K71" s="66"/>
      <c r="L71" s="211"/>
      <c r="M71" s="239"/>
      <c r="N71" s="41"/>
      <c r="O71" s="74">
        <v>13119</v>
      </c>
      <c r="P71" s="41"/>
      <c r="S71" s="51"/>
      <c r="T71" s="51"/>
    </row>
    <row r="72" spans="1:20" s="50" customFormat="1" ht="0.75" customHeight="1">
      <c r="A72" s="72">
        <v>42</v>
      </c>
      <c r="B72" s="73"/>
      <c r="C72" s="73"/>
      <c r="D72" s="68">
        <v>3211</v>
      </c>
      <c r="E72" s="69" t="s">
        <v>19</v>
      </c>
      <c r="F72" s="74"/>
      <c r="G72" s="74"/>
      <c r="H72" s="75"/>
      <c r="I72" s="74"/>
      <c r="J72" s="76"/>
      <c r="K72" s="66"/>
      <c r="L72" s="199"/>
      <c r="M72" s="239"/>
      <c r="N72" s="41"/>
      <c r="O72" s="74"/>
      <c r="P72" s="41"/>
      <c r="S72" s="51"/>
      <c r="T72" s="51"/>
    </row>
    <row r="73" spans="1:20" s="50" customFormat="1" ht="0.75" customHeight="1">
      <c r="A73" s="72"/>
      <c r="B73" s="73"/>
      <c r="C73" s="73"/>
      <c r="D73" s="68"/>
      <c r="E73" s="69"/>
      <c r="F73" s="74"/>
      <c r="G73" s="74"/>
      <c r="H73" s="75"/>
      <c r="I73" s="74"/>
      <c r="J73" s="76"/>
      <c r="K73" s="66"/>
      <c r="L73" s="199"/>
      <c r="M73" s="239"/>
      <c r="N73" s="41"/>
      <c r="O73" s="74"/>
      <c r="P73" s="41"/>
      <c r="S73" s="51"/>
      <c r="T73" s="51"/>
    </row>
    <row r="74" spans="1:20" s="50" customFormat="1" ht="0.75" customHeight="1">
      <c r="A74" s="72"/>
      <c r="B74" s="73"/>
      <c r="C74" s="73"/>
      <c r="D74" s="68"/>
      <c r="E74" s="69"/>
      <c r="F74" s="74"/>
      <c r="G74" s="74"/>
      <c r="H74" s="75"/>
      <c r="I74" s="74"/>
      <c r="J74" s="76"/>
      <c r="K74" s="66"/>
      <c r="L74" s="199"/>
      <c r="M74" s="239"/>
      <c r="N74" s="41"/>
      <c r="O74" s="74"/>
      <c r="P74" s="41"/>
      <c r="S74" s="51"/>
      <c r="T74" s="51"/>
    </row>
    <row r="75" spans="1:20" s="155" customFormat="1" ht="15">
      <c r="A75" s="159"/>
      <c r="B75" s="160"/>
      <c r="C75" s="160" t="s">
        <v>44</v>
      </c>
      <c r="D75" s="161"/>
      <c r="E75" s="161"/>
      <c r="F75" s="162" t="e">
        <f>F76+F81+#REF!</f>
        <v>#REF!</v>
      </c>
      <c r="G75" s="162" t="e">
        <f>+G76+G81+#REF!</f>
        <v>#REF!</v>
      </c>
      <c r="H75" s="163" t="e">
        <f>G75/F75</f>
        <v>#REF!</v>
      </c>
      <c r="I75" s="162">
        <f>SUM(I76,I81)</f>
        <v>1087000</v>
      </c>
      <c r="J75" s="162">
        <f>SUM(J76,J81)</f>
        <v>0.23</v>
      </c>
      <c r="K75" s="162"/>
      <c r="L75" s="162"/>
      <c r="M75" s="162"/>
      <c r="N75" s="162"/>
      <c r="O75" s="162">
        <f>SUM(O76,O81)</f>
        <v>152000</v>
      </c>
      <c r="P75" s="166"/>
      <c r="S75" s="156"/>
      <c r="T75" s="156"/>
    </row>
    <row r="76" spans="1:20" s="50" customFormat="1" ht="15">
      <c r="A76" s="59"/>
      <c r="B76" s="60"/>
      <c r="C76" s="60"/>
      <c r="D76" s="111" t="s">
        <v>45</v>
      </c>
      <c r="E76" s="111"/>
      <c r="F76" s="112">
        <f>SUM(F77:F80)</f>
        <v>75000</v>
      </c>
      <c r="G76" s="112">
        <f>SUM(G77:G80)</f>
        <v>0</v>
      </c>
      <c r="H76" s="87">
        <f>G76/F76</f>
        <v>0</v>
      </c>
      <c r="I76" s="112">
        <f>SUM(I77:I78)</f>
        <v>800000</v>
      </c>
      <c r="J76" s="112">
        <f>SUM(J77:J78)</f>
        <v>0</v>
      </c>
      <c r="K76" s="112"/>
      <c r="L76" s="112"/>
      <c r="M76" s="112"/>
      <c r="N76" s="112"/>
      <c r="O76" s="112">
        <f>SUM(O77:O78)</f>
        <v>120000</v>
      </c>
      <c r="P76" s="65"/>
      <c r="S76" s="51"/>
      <c r="T76" s="51"/>
    </row>
    <row r="77" spans="1:20" s="50" customFormat="1" ht="24.75" customHeight="1">
      <c r="A77" s="115">
        <v>11</v>
      </c>
      <c r="B77" s="73">
        <v>53</v>
      </c>
      <c r="C77" s="73"/>
      <c r="D77" s="68">
        <v>4111</v>
      </c>
      <c r="E77" s="69" t="s">
        <v>108</v>
      </c>
      <c r="F77" s="81">
        <v>50000</v>
      </c>
      <c r="G77" s="81"/>
      <c r="H77" s="75">
        <f>G77/F77</f>
        <v>0</v>
      </c>
      <c r="I77" s="81">
        <v>300000</v>
      </c>
      <c r="J77" s="76"/>
      <c r="K77" s="72">
        <v>41</v>
      </c>
      <c r="L77" s="199" t="s">
        <v>47</v>
      </c>
      <c r="M77" s="37"/>
      <c r="N77" s="110"/>
      <c r="O77" s="40"/>
      <c r="P77" s="41"/>
      <c r="S77" s="51"/>
      <c r="T77" s="51"/>
    </row>
    <row r="78" spans="1:20" s="50" customFormat="1" ht="15" customHeight="1">
      <c r="A78" s="115">
        <v>11</v>
      </c>
      <c r="B78" s="73">
        <v>42</v>
      </c>
      <c r="C78" s="73"/>
      <c r="D78" s="68">
        <v>4264</v>
      </c>
      <c r="E78" s="69" t="s">
        <v>116</v>
      </c>
      <c r="F78" s="81">
        <v>25000</v>
      </c>
      <c r="G78" s="81"/>
      <c r="H78" s="78" t="s">
        <v>18</v>
      </c>
      <c r="I78" s="180">
        <v>500000</v>
      </c>
      <c r="J78" s="76"/>
      <c r="K78" s="66">
        <v>42</v>
      </c>
      <c r="L78" s="199" t="s">
        <v>28</v>
      </c>
      <c r="M78" s="37"/>
      <c r="N78" s="37"/>
      <c r="O78" s="37">
        <v>120000</v>
      </c>
      <c r="P78" s="41"/>
      <c r="S78" s="51"/>
      <c r="T78" s="51"/>
    </row>
    <row r="79" spans="1:20" s="50" customFormat="1" ht="7.5" customHeight="1" hidden="1">
      <c r="A79" s="115">
        <v>42</v>
      </c>
      <c r="B79" s="73"/>
      <c r="C79" s="73"/>
      <c r="D79" s="68">
        <v>4211</v>
      </c>
      <c r="E79" s="69" t="s">
        <v>110</v>
      </c>
      <c r="F79" s="81"/>
      <c r="G79" s="81"/>
      <c r="H79" s="78"/>
      <c r="I79" s="81">
        <v>500000</v>
      </c>
      <c r="J79" s="76"/>
      <c r="K79" s="66"/>
      <c r="L79" s="199"/>
      <c r="M79" s="37"/>
      <c r="N79" s="116"/>
      <c r="O79" s="40"/>
      <c r="P79" s="41"/>
      <c r="S79" s="51"/>
      <c r="T79" s="51"/>
    </row>
    <row r="80" spans="1:20" s="50" customFormat="1" ht="11.25" customHeight="1" hidden="1">
      <c r="A80" s="115"/>
      <c r="B80" s="73">
        <v>42</v>
      </c>
      <c r="C80" s="73"/>
      <c r="D80" s="68">
        <v>4211</v>
      </c>
      <c r="E80" s="69" t="s">
        <v>124</v>
      </c>
      <c r="F80" s="81"/>
      <c r="G80" s="81"/>
      <c r="H80" s="78"/>
      <c r="I80" s="81"/>
      <c r="J80" s="76"/>
      <c r="K80" s="66"/>
      <c r="L80" s="199"/>
      <c r="M80" s="37"/>
      <c r="N80" s="116"/>
      <c r="O80" s="40"/>
      <c r="P80" s="41"/>
      <c r="S80" s="51"/>
      <c r="T80" s="51"/>
    </row>
    <row r="81" spans="1:20" s="50" customFormat="1" ht="15">
      <c r="A81" s="59"/>
      <c r="B81" s="60"/>
      <c r="C81" s="60"/>
      <c r="D81" s="111" t="s">
        <v>48</v>
      </c>
      <c r="E81" s="111"/>
      <c r="F81" s="112">
        <f>SUM(F82)</f>
        <v>35000</v>
      </c>
      <c r="G81" s="112">
        <f>SUM(G82)</f>
        <v>50000</v>
      </c>
      <c r="H81" s="87">
        <f>G81/F81</f>
        <v>1.4285714285714286</v>
      </c>
      <c r="I81" s="112">
        <f>SUM(I82:I85)</f>
        <v>287000</v>
      </c>
      <c r="J81" s="112">
        <f>SUM(J82:J85)</f>
        <v>0.23</v>
      </c>
      <c r="K81" s="112"/>
      <c r="L81" s="112"/>
      <c r="M81" s="112"/>
      <c r="N81" s="112"/>
      <c r="O81" s="112">
        <f>SUM(O82:O85)</f>
        <v>32000</v>
      </c>
      <c r="P81" s="118"/>
      <c r="S81" s="51"/>
      <c r="T81" s="51"/>
    </row>
    <row r="82" spans="1:20" s="50" customFormat="1" ht="13.5" customHeight="1">
      <c r="A82" s="115">
        <v>11</v>
      </c>
      <c r="B82" s="73"/>
      <c r="C82" s="73"/>
      <c r="D82" s="68">
        <v>3811</v>
      </c>
      <c r="E82" s="69" t="s">
        <v>120</v>
      </c>
      <c r="F82" s="99">
        <v>35000</v>
      </c>
      <c r="G82" s="99">
        <v>50000</v>
      </c>
      <c r="H82" s="75">
        <f>F82/G82</f>
        <v>0.7</v>
      </c>
      <c r="I82" s="99">
        <v>2000</v>
      </c>
      <c r="J82" s="76">
        <f>I82/G82</f>
        <v>0.04</v>
      </c>
      <c r="K82" s="66">
        <v>38</v>
      </c>
      <c r="L82" s="199" t="s">
        <v>28</v>
      </c>
      <c r="M82" s="37"/>
      <c r="N82" s="116"/>
      <c r="O82" s="40"/>
      <c r="P82" s="41"/>
      <c r="S82" s="51"/>
      <c r="T82" s="51"/>
    </row>
    <row r="83" spans="1:20" s="50" customFormat="1" ht="13.5" customHeight="1">
      <c r="A83" s="115">
        <v>11</v>
      </c>
      <c r="B83" s="73"/>
      <c r="C83" s="73"/>
      <c r="D83" s="68">
        <v>3232</v>
      </c>
      <c r="E83" s="69" t="s">
        <v>157</v>
      </c>
      <c r="F83" s="99"/>
      <c r="G83" s="99"/>
      <c r="H83" s="75"/>
      <c r="I83" s="99">
        <v>100000</v>
      </c>
      <c r="J83" s="76"/>
      <c r="K83" s="66"/>
      <c r="L83" s="199"/>
      <c r="M83" s="37"/>
      <c r="N83" s="116"/>
      <c r="O83" s="40"/>
      <c r="P83" s="41"/>
      <c r="S83" s="51"/>
      <c r="T83" s="51"/>
    </row>
    <row r="84" spans="1:20" s="50" customFormat="1" ht="16.5" customHeight="1">
      <c r="A84" s="115">
        <v>42</v>
      </c>
      <c r="B84" s="73"/>
      <c r="C84" s="73"/>
      <c r="D84" s="68">
        <v>3233</v>
      </c>
      <c r="E84" s="69" t="s">
        <v>152</v>
      </c>
      <c r="F84" s="99">
        <v>0</v>
      </c>
      <c r="G84" s="99">
        <v>500000</v>
      </c>
      <c r="H84" s="125" t="s">
        <v>18</v>
      </c>
      <c r="I84" s="99">
        <v>95000</v>
      </c>
      <c r="J84" s="76">
        <f>I84/G84</f>
        <v>0.19</v>
      </c>
      <c r="K84" s="66"/>
      <c r="L84" s="199"/>
      <c r="M84" s="37"/>
      <c r="N84" s="116"/>
      <c r="O84" s="40">
        <v>32000</v>
      </c>
      <c r="P84" s="41"/>
      <c r="S84" s="51"/>
      <c r="T84" s="51"/>
    </row>
    <row r="85" spans="1:20" s="50" customFormat="1" ht="16.5" customHeight="1">
      <c r="A85" s="115">
        <v>11</v>
      </c>
      <c r="B85" s="73"/>
      <c r="C85" s="73"/>
      <c r="D85" s="68">
        <v>3233</v>
      </c>
      <c r="E85" s="69" t="s">
        <v>189</v>
      </c>
      <c r="F85" s="99"/>
      <c r="G85" s="99"/>
      <c r="H85" s="125"/>
      <c r="I85" s="99">
        <v>90000</v>
      </c>
      <c r="J85" s="76"/>
      <c r="K85" s="66"/>
      <c r="L85" s="199"/>
      <c r="M85" s="37"/>
      <c r="N85" s="116"/>
      <c r="O85" s="40"/>
      <c r="P85" s="41"/>
      <c r="S85" s="51"/>
      <c r="T85" s="51"/>
    </row>
    <row r="86" spans="1:20" s="155" customFormat="1" ht="17.25" customHeight="1">
      <c r="A86" s="159"/>
      <c r="B86" s="160"/>
      <c r="C86" s="243" t="s">
        <v>51</v>
      </c>
      <c r="D86" s="243"/>
      <c r="E86" s="243"/>
      <c r="F86" s="162">
        <f>F87+F90</f>
        <v>110000</v>
      </c>
      <c r="G86" s="162">
        <f>G87+G90</f>
        <v>70000</v>
      </c>
      <c r="H86" s="163">
        <f aca="true" t="shared" si="3" ref="H86:H92">G86/F86</f>
        <v>0.6363636363636364</v>
      </c>
      <c r="I86" s="162">
        <f>I90</f>
        <v>350500</v>
      </c>
      <c r="J86" s="164">
        <f>I86/G86</f>
        <v>5.007142857142857</v>
      </c>
      <c r="K86" s="165"/>
      <c r="L86" s="210"/>
      <c r="M86" s="228"/>
      <c r="N86" s="228"/>
      <c r="O86" s="228">
        <f>O90</f>
        <v>23965</v>
      </c>
      <c r="P86" s="166"/>
      <c r="S86" s="156"/>
      <c r="T86" s="156"/>
    </row>
    <row r="87" spans="1:20" s="50" customFormat="1" ht="17.25" customHeight="1">
      <c r="A87" s="59"/>
      <c r="B87" s="60"/>
      <c r="C87" s="60"/>
      <c r="D87" s="111" t="s">
        <v>52</v>
      </c>
      <c r="E87" s="111"/>
      <c r="F87" s="112">
        <f>SUM(F88:F89)</f>
        <v>90000</v>
      </c>
      <c r="G87" s="112">
        <f>SUM(G88:G89)</f>
        <v>50000</v>
      </c>
      <c r="H87" s="87">
        <f t="shared" si="3"/>
        <v>0.5555555555555556</v>
      </c>
      <c r="I87" s="112"/>
      <c r="J87" s="88">
        <f>I87/G87</f>
        <v>0</v>
      </c>
      <c r="K87" s="113"/>
      <c r="L87" s="209"/>
      <c r="M87" s="86"/>
      <c r="N87" s="114"/>
      <c r="O87" s="90"/>
      <c r="P87" s="65"/>
      <c r="S87" s="51"/>
      <c r="T87" s="51"/>
    </row>
    <row r="88" spans="1:20" s="50" customFormat="1" ht="17.25" customHeight="1">
      <c r="A88" s="72" t="s">
        <v>53</v>
      </c>
      <c r="B88" s="73"/>
      <c r="C88" s="73"/>
      <c r="D88" s="68" t="s">
        <v>20</v>
      </c>
      <c r="E88" s="69" t="s">
        <v>21</v>
      </c>
      <c r="F88" s="83">
        <v>40000</v>
      </c>
      <c r="G88" s="83">
        <v>20000</v>
      </c>
      <c r="H88" s="75">
        <f t="shared" si="3"/>
        <v>0.5</v>
      </c>
      <c r="I88" s="83"/>
      <c r="J88" s="76">
        <f>I88/G88</f>
        <v>0</v>
      </c>
      <c r="K88" s="66">
        <v>32</v>
      </c>
      <c r="L88" s="199" t="s">
        <v>11</v>
      </c>
      <c r="M88" s="37"/>
      <c r="N88" s="116"/>
      <c r="O88" s="40"/>
      <c r="P88" s="41"/>
      <c r="S88" s="51"/>
      <c r="T88" s="51"/>
    </row>
    <row r="89" spans="1:20" s="50" customFormat="1" ht="15.75" customHeight="1">
      <c r="A89" s="72" t="s">
        <v>53</v>
      </c>
      <c r="B89" s="73"/>
      <c r="C89" s="73"/>
      <c r="D89" s="68" t="s">
        <v>22</v>
      </c>
      <c r="E89" s="69" t="s">
        <v>23</v>
      </c>
      <c r="F89" s="99">
        <v>50000</v>
      </c>
      <c r="G89" s="99">
        <v>30000</v>
      </c>
      <c r="H89" s="75">
        <f t="shared" si="3"/>
        <v>0.6</v>
      </c>
      <c r="I89" s="99"/>
      <c r="J89" s="76">
        <f>I89/G89</f>
        <v>0</v>
      </c>
      <c r="K89" s="66"/>
      <c r="L89" s="199"/>
      <c r="M89" s="37"/>
      <c r="N89" s="110"/>
      <c r="O89" s="40"/>
      <c r="P89" s="41"/>
      <c r="S89" s="51"/>
      <c r="T89" s="51"/>
    </row>
    <row r="90" spans="1:20" s="42" customFormat="1" ht="15" customHeight="1">
      <c r="A90" s="61"/>
      <c r="B90" s="60"/>
      <c r="C90" s="60"/>
      <c r="D90" s="111" t="s">
        <v>54</v>
      </c>
      <c r="E90" s="111"/>
      <c r="F90" s="112">
        <f>SUM(F92:F94)</f>
        <v>20000</v>
      </c>
      <c r="G90" s="112">
        <f>SUM(G92:G94)</f>
        <v>20000</v>
      </c>
      <c r="H90" s="87">
        <f t="shared" si="3"/>
        <v>1</v>
      </c>
      <c r="I90" s="112">
        <f>SUM(I92:I94)</f>
        <v>350500</v>
      </c>
      <c r="J90" s="112">
        <f>SUM(J92:J94)</f>
        <v>1.25</v>
      </c>
      <c r="K90" s="112"/>
      <c r="L90" s="112"/>
      <c r="M90" s="112"/>
      <c r="N90" s="112"/>
      <c r="O90" s="112">
        <f>SUM(O92:O94)</f>
        <v>23965</v>
      </c>
      <c r="P90" s="65"/>
      <c r="S90" s="43"/>
      <c r="T90" s="43"/>
    </row>
    <row r="91" spans="1:20" s="42" customFormat="1" ht="15" customHeight="1" hidden="1">
      <c r="A91" s="61"/>
      <c r="B91" s="60"/>
      <c r="C91" s="60"/>
      <c r="D91" s="111"/>
      <c r="E91" s="111"/>
      <c r="F91" s="112"/>
      <c r="G91" s="112"/>
      <c r="H91" s="87"/>
      <c r="I91" s="112"/>
      <c r="J91" s="88"/>
      <c r="K91" s="113"/>
      <c r="L91" s="209"/>
      <c r="M91" s="86"/>
      <c r="N91" s="114"/>
      <c r="O91" s="90"/>
      <c r="P91" s="65"/>
      <c r="S91" s="43"/>
      <c r="T91" s="43"/>
    </row>
    <row r="92" spans="1:20" s="50" customFormat="1" ht="16.5">
      <c r="A92" s="72">
        <v>11</v>
      </c>
      <c r="B92" s="73">
        <v>53</v>
      </c>
      <c r="C92" s="73"/>
      <c r="D92" s="68">
        <v>3232</v>
      </c>
      <c r="E92" s="69" t="s">
        <v>23</v>
      </c>
      <c r="F92" s="99">
        <v>20000</v>
      </c>
      <c r="G92" s="99">
        <v>20000</v>
      </c>
      <c r="H92" s="75">
        <f t="shared" si="3"/>
        <v>1</v>
      </c>
      <c r="I92" s="99">
        <v>25000</v>
      </c>
      <c r="J92" s="76">
        <f>I92/G92</f>
        <v>1.25</v>
      </c>
      <c r="K92" s="66">
        <v>32</v>
      </c>
      <c r="L92" s="199" t="s">
        <v>11</v>
      </c>
      <c r="M92" s="37"/>
      <c r="N92" s="116"/>
      <c r="O92" s="40">
        <v>19898</v>
      </c>
      <c r="P92" s="41"/>
      <c r="S92" s="51"/>
      <c r="T92" s="51"/>
    </row>
    <row r="93" spans="1:20" s="50" customFormat="1" ht="15">
      <c r="A93" s="72">
        <v>11</v>
      </c>
      <c r="B93" s="73">
        <v>53</v>
      </c>
      <c r="C93" s="73"/>
      <c r="D93" s="68">
        <v>3232</v>
      </c>
      <c r="E93" s="69" t="s">
        <v>174</v>
      </c>
      <c r="F93" s="99"/>
      <c r="G93" s="99"/>
      <c r="H93" s="75"/>
      <c r="I93" s="99">
        <v>250000</v>
      </c>
      <c r="J93" s="76"/>
      <c r="K93" s="66"/>
      <c r="L93" s="199"/>
      <c r="M93" s="37"/>
      <c r="N93" s="116"/>
      <c r="O93" s="40">
        <v>856</v>
      </c>
      <c r="P93" s="41"/>
      <c r="S93" s="51"/>
      <c r="T93" s="51"/>
    </row>
    <row r="94" spans="1:20" s="50" customFormat="1" ht="15">
      <c r="A94" s="72">
        <v>11</v>
      </c>
      <c r="B94" s="73">
        <v>53</v>
      </c>
      <c r="C94" s="73"/>
      <c r="D94" s="68">
        <v>3224</v>
      </c>
      <c r="E94" s="69" t="s">
        <v>21</v>
      </c>
      <c r="F94" s="83">
        <v>0</v>
      </c>
      <c r="G94" s="83">
        <v>0</v>
      </c>
      <c r="H94" s="77" t="s">
        <v>18</v>
      </c>
      <c r="I94" s="83">
        <v>75500</v>
      </c>
      <c r="J94" s="77" t="s">
        <v>18</v>
      </c>
      <c r="K94" s="66"/>
      <c r="L94" s="199"/>
      <c r="M94" s="37"/>
      <c r="N94" s="116"/>
      <c r="O94" s="40">
        <v>3211</v>
      </c>
      <c r="P94" s="41"/>
      <c r="S94" s="51"/>
      <c r="T94" s="51"/>
    </row>
    <row r="95" spans="1:20" s="155" customFormat="1" ht="15">
      <c r="A95" s="167"/>
      <c r="B95" s="160"/>
      <c r="C95" s="160" t="s">
        <v>55</v>
      </c>
      <c r="D95" s="168"/>
      <c r="E95" s="168"/>
      <c r="F95" s="162" t="e">
        <f>F96+F117</f>
        <v>#REF!</v>
      </c>
      <c r="G95" s="162" t="e">
        <f>G96+G117</f>
        <v>#REF!</v>
      </c>
      <c r="H95" s="163" t="e">
        <f>G95/F95</f>
        <v>#REF!</v>
      </c>
      <c r="I95" s="162">
        <f>SUM(I96,I117)</f>
        <v>2990000</v>
      </c>
      <c r="J95" s="162">
        <f>SUM(J96,J117)</f>
        <v>1.2727272727272727</v>
      </c>
      <c r="K95" s="162"/>
      <c r="L95" s="162"/>
      <c r="M95" s="162"/>
      <c r="N95" s="162"/>
      <c r="O95" s="162">
        <f>SUM(O96,O117)</f>
        <v>2083141</v>
      </c>
      <c r="P95" s="169"/>
      <c r="S95" s="156"/>
      <c r="T95" s="156"/>
    </row>
    <row r="96" spans="1:20" s="42" customFormat="1" ht="15">
      <c r="A96" s="59"/>
      <c r="B96" s="60"/>
      <c r="C96" s="60"/>
      <c r="D96" s="111" t="s">
        <v>56</v>
      </c>
      <c r="E96" s="111"/>
      <c r="F96" s="112" t="e">
        <f>SUM(#REF!)</f>
        <v>#REF!</v>
      </c>
      <c r="G96" s="112" t="e">
        <f>SUM(#REF!)</f>
        <v>#REF!</v>
      </c>
      <c r="H96" s="87" t="e">
        <f>G96/F96</f>
        <v>#REF!</v>
      </c>
      <c r="I96" s="112">
        <f>SUM(I99:I116)</f>
        <v>2850000</v>
      </c>
      <c r="J96" s="112">
        <f>SUM(J99:J116)</f>
        <v>0</v>
      </c>
      <c r="K96" s="112"/>
      <c r="L96" s="112"/>
      <c r="M96" s="112"/>
      <c r="N96" s="112"/>
      <c r="O96" s="112">
        <f>SUM(O99:O116)</f>
        <v>2075191</v>
      </c>
      <c r="P96" s="65"/>
      <c r="S96" s="43"/>
      <c r="T96" s="43"/>
    </row>
    <row r="97" spans="1:20" s="42" customFormat="1" ht="2.25" customHeight="1">
      <c r="A97" s="59"/>
      <c r="B97" s="60"/>
      <c r="C97" s="60"/>
      <c r="D97" s="111"/>
      <c r="E97" s="111"/>
      <c r="F97" s="112"/>
      <c r="G97" s="112"/>
      <c r="H97" s="87"/>
      <c r="I97" s="112"/>
      <c r="J97" s="120"/>
      <c r="K97" s="113"/>
      <c r="L97" s="209"/>
      <c r="M97" s="86"/>
      <c r="N97" s="114"/>
      <c r="O97" s="90"/>
      <c r="P97" s="65"/>
      <c r="S97" s="43"/>
      <c r="T97" s="43"/>
    </row>
    <row r="98" spans="1:20" s="42" customFormat="1" ht="2.25" customHeight="1">
      <c r="A98" s="59"/>
      <c r="B98" s="60"/>
      <c r="C98" s="60"/>
      <c r="D98" s="111"/>
      <c r="E98" s="111"/>
      <c r="F98" s="112"/>
      <c r="G98" s="112"/>
      <c r="H98" s="87"/>
      <c r="I98" s="112"/>
      <c r="J98" s="120"/>
      <c r="K98" s="113"/>
      <c r="L98" s="209"/>
      <c r="M98" s="86"/>
      <c r="N98" s="114"/>
      <c r="O98" s="90"/>
      <c r="P98" s="65"/>
      <c r="S98" s="43"/>
      <c r="T98" s="43"/>
    </row>
    <row r="99" spans="1:15" ht="15">
      <c r="A99">
        <v>11</v>
      </c>
      <c r="B99" s="10">
        <v>42</v>
      </c>
      <c r="D99" s="11">
        <v>3232</v>
      </c>
      <c r="E99" s="11" t="s">
        <v>171</v>
      </c>
      <c r="I99" s="12">
        <v>200000</v>
      </c>
      <c r="M99" s="12"/>
      <c r="O99" s="136">
        <v>59267</v>
      </c>
    </row>
    <row r="100" spans="1:15" ht="15">
      <c r="A100">
        <v>11</v>
      </c>
      <c r="B100" s="10">
        <v>42</v>
      </c>
      <c r="D100" s="11">
        <v>3232</v>
      </c>
      <c r="E100" s="11" t="s">
        <v>165</v>
      </c>
      <c r="I100" s="12">
        <v>150000</v>
      </c>
      <c r="M100" s="12"/>
      <c r="O100" s="136">
        <v>242614</v>
      </c>
    </row>
    <row r="101" spans="1:13" ht="15">
      <c r="A101">
        <v>11</v>
      </c>
      <c r="B101" s="10">
        <v>42</v>
      </c>
      <c r="D101" s="11">
        <v>4213</v>
      </c>
      <c r="E101" s="11" t="s">
        <v>127</v>
      </c>
      <c r="I101" s="12">
        <v>30000</v>
      </c>
      <c r="M101" s="12"/>
    </row>
    <row r="102" spans="1:15" ht="15">
      <c r="A102">
        <v>11</v>
      </c>
      <c r="B102" s="10">
        <v>42</v>
      </c>
      <c r="D102" s="11">
        <v>4213</v>
      </c>
      <c r="E102" s="11" t="s">
        <v>226</v>
      </c>
      <c r="M102" s="12"/>
      <c r="O102" s="136">
        <v>98250</v>
      </c>
    </row>
    <row r="103" spans="1:15" ht="15">
      <c r="A103">
        <v>11</v>
      </c>
      <c r="B103" s="10">
        <v>42</v>
      </c>
      <c r="D103" s="11">
        <v>4213</v>
      </c>
      <c r="E103" s="11" t="s">
        <v>225</v>
      </c>
      <c r="I103" s="12">
        <v>30000</v>
      </c>
      <c r="M103" s="12"/>
      <c r="O103" s="136">
        <v>328376</v>
      </c>
    </row>
    <row r="104" spans="1:13" ht="15">
      <c r="A104">
        <v>11</v>
      </c>
      <c r="B104" s="10">
        <v>42</v>
      </c>
      <c r="D104" s="11">
        <v>4213</v>
      </c>
      <c r="E104" s="11" t="s">
        <v>101</v>
      </c>
      <c r="I104" s="12">
        <v>30000</v>
      </c>
      <c r="M104" s="12"/>
    </row>
    <row r="105" spans="1:13" ht="15">
      <c r="A105">
        <v>11</v>
      </c>
      <c r="B105" s="10">
        <v>42</v>
      </c>
      <c r="D105" s="11">
        <v>4213</v>
      </c>
      <c r="E105" s="11" t="s">
        <v>102</v>
      </c>
      <c r="I105" s="12">
        <v>150000</v>
      </c>
      <c r="M105" s="12"/>
    </row>
    <row r="106" spans="1:15" ht="15">
      <c r="A106">
        <v>11</v>
      </c>
      <c r="B106" s="10">
        <v>42</v>
      </c>
      <c r="D106" s="11">
        <v>4213</v>
      </c>
      <c r="E106" s="11" t="s">
        <v>103</v>
      </c>
      <c r="I106" s="12">
        <v>600000</v>
      </c>
      <c r="M106" s="12"/>
      <c r="O106" s="136">
        <v>614977</v>
      </c>
    </row>
    <row r="107" spans="4:13" ht="15" hidden="1">
      <c r="D107" s="11">
        <v>4213</v>
      </c>
      <c r="M107" s="12"/>
    </row>
    <row r="108" spans="2:13" ht="15">
      <c r="B108" s="10">
        <v>42</v>
      </c>
      <c r="D108" s="11">
        <v>4213</v>
      </c>
      <c r="E108" s="11" t="s">
        <v>158</v>
      </c>
      <c r="I108" s="12">
        <v>30000</v>
      </c>
      <c r="M108" s="12"/>
    </row>
    <row r="109" spans="2:13" ht="15">
      <c r="B109" s="10">
        <v>42</v>
      </c>
      <c r="D109" s="11">
        <v>4213</v>
      </c>
      <c r="E109" s="11" t="s">
        <v>221</v>
      </c>
      <c r="I109" s="12">
        <v>30000</v>
      </c>
      <c r="M109" s="12"/>
    </row>
    <row r="110" spans="1:15" ht="15">
      <c r="A110">
        <v>11</v>
      </c>
      <c r="B110" s="10">
        <v>42</v>
      </c>
      <c r="D110" s="11">
        <v>4213</v>
      </c>
      <c r="E110" s="11" t="s">
        <v>104</v>
      </c>
      <c r="I110" s="12">
        <v>350000</v>
      </c>
      <c r="M110" s="12"/>
      <c r="O110" s="136">
        <v>242471</v>
      </c>
    </row>
    <row r="111" spans="1:15" ht="15">
      <c r="A111">
        <v>11</v>
      </c>
      <c r="B111" s="10">
        <v>42</v>
      </c>
      <c r="D111" s="11">
        <v>3232</v>
      </c>
      <c r="E111" s="11" t="s">
        <v>128</v>
      </c>
      <c r="I111" s="12">
        <v>100000</v>
      </c>
      <c r="M111" s="12"/>
      <c r="O111" s="136">
        <v>31837</v>
      </c>
    </row>
    <row r="112" spans="1:15" ht="15">
      <c r="A112">
        <v>11</v>
      </c>
      <c r="B112" s="10">
        <v>42</v>
      </c>
      <c r="D112" s="11">
        <v>3232</v>
      </c>
      <c r="E112" s="11" t="s">
        <v>201</v>
      </c>
      <c r="I112" s="12">
        <v>400000</v>
      </c>
      <c r="M112" s="12"/>
      <c r="O112" s="136">
        <v>232750</v>
      </c>
    </row>
    <row r="113" spans="1:15" ht="15">
      <c r="A113">
        <v>11</v>
      </c>
      <c r="B113" s="10">
        <v>42</v>
      </c>
      <c r="D113" s="11">
        <v>3232</v>
      </c>
      <c r="E113" s="11" t="s">
        <v>191</v>
      </c>
      <c r="I113" s="12">
        <v>100000</v>
      </c>
      <c r="M113" s="12"/>
      <c r="O113" s="136">
        <v>19988</v>
      </c>
    </row>
    <row r="114" spans="1:15" ht="15">
      <c r="A114">
        <v>11</v>
      </c>
      <c r="B114" s="10">
        <v>42</v>
      </c>
      <c r="D114" s="11">
        <v>3232</v>
      </c>
      <c r="E114" s="11" t="s">
        <v>190</v>
      </c>
      <c r="I114" s="12">
        <v>300000</v>
      </c>
      <c r="M114" s="12"/>
      <c r="O114" s="136">
        <v>204661</v>
      </c>
    </row>
    <row r="115" spans="1:13" ht="15">
      <c r="A115">
        <v>11</v>
      </c>
      <c r="B115" s="10">
        <v>42</v>
      </c>
      <c r="D115" s="11">
        <v>3232</v>
      </c>
      <c r="E115" s="11" t="s">
        <v>200</v>
      </c>
      <c r="I115" s="12">
        <v>200000</v>
      </c>
      <c r="M115" s="12"/>
    </row>
    <row r="116" spans="1:13" ht="15">
      <c r="A116">
        <v>11</v>
      </c>
      <c r="B116" s="10">
        <v>42</v>
      </c>
      <c r="D116" s="11">
        <v>3232</v>
      </c>
      <c r="E116" s="11" t="s">
        <v>173</v>
      </c>
      <c r="I116" s="12">
        <v>150000</v>
      </c>
      <c r="M116" s="12"/>
    </row>
    <row r="117" spans="1:20" s="50" customFormat="1" ht="15">
      <c r="A117" s="59"/>
      <c r="B117" s="60"/>
      <c r="C117" s="60"/>
      <c r="D117" s="111" t="s">
        <v>57</v>
      </c>
      <c r="E117" s="111"/>
      <c r="F117" s="112">
        <f>SUM(F118:F118)</f>
        <v>55000</v>
      </c>
      <c r="G117" s="112">
        <f>SUM(G118:G118)</f>
        <v>55000</v>
      </c>
      <c r="H117" s="87">
        <f>G117/F117</f>
        <v>1</v>
      </c>
      <c r="I117" s="112">
        <f>SUM(I118:I119)</f>
        <v>140000</v>
      </c>
      <c r="J117" s="112">
        <f>SUM(J118:J119)</f>
        <v>1.2727272727272727</v>
      </c>
      <c r="K117" s="112"/>
      <c r="L117" s="112"/>
      <c r="M117" s="112"/>
      <c r="N117" s="112"/>
      <c r="O117" s="112">
        <f>SUM(O118:O119)</f>
        <v>7950</v>
      </c>
      <c r="P117" s="65"/>
      <c r="S117" s="51"/>
      <c r="T117" s="51"/>
    </row>
    <row r="118" spans="1:20" s="50" customFormat="1" ht="11.25" customHeight="1">
      <c r="A118" s="115">
        <v>11</v>
      </c>
      <c r="B118" s="73"/>
      <c r="C118" s="73"/>
      <c r="D118" s="68">
        <v>3224</v>
      </c>
      <c r="E118" s="69" t="s">
        <v>111</v>
      </c>
      <c r="F118" s="82">
        <v>55000</v>
      </c>
      <c r="G118" s="82">
        <v>55000</v>
      </c>
      <c r="H118" s="75">
        <f>G118/F118</f>
        <v>1</v>
      </c>
      <c r="I118" s="82">
        <v>70000</v>
      </c>
      <c r="J118" s="76">
        <f>I118/G118</f>
        <v>1.2727272727272727</v>
      </c>
      <c r="K118" s="66"/>
      <c r="L118" s="199"/>
      <c r="M118" s="37"/>
      <c r="N118" s="116"/>
      <c r="O118" s="40">
        <v>3900</v>
      </c>
      <c r="P118" s="41"/>
      <c r="S118" s="51"/>
      <c r="T118" s="51"/>
    </row>
    <row r="119" spans="1:20" s="50" customFormat="1" ht="13.5" customHeight="1">
      <c r="A119" s="115"/>
      <c r="B119" s="73"/>
      <c r="C119" s="73"/>
      <c r="D119" s="68">
        <v>3237</v>
      </c>
      <c r="E119" s="69" t="s">
        <v>129</v>
      </c>
      <c r="F119" s="82"/>
      <c r="G119" s="82"/>
      <c r="H119" s="75"/>
      <c r="I119" s="82">
        <v>70000</v>
      </c>
      <c r="J119" s="76"/>
      <c r="K119" s="66"/>
      <c r="L119" s="199"/>
      <c r="M119" s="37"/>
      <c r="N119" s="116"/>
      <c r="O119" s="40">
        <v>4050</v>
      </c>
      <c r="P119" s="41"/>
      <c r="S119" s="51"/>
      <c r="T119" s="51"/>
    </row>
    <row r="120" spans="1:20" s="155" customFormat="1" ht="15">
      <c r="A120" s="159"/>
      <c r="B120" s="160"/>
      <c r="C120" s="160" t="s">
        <v>58</v>
      </c>
      <c r="D120" s="168"/>
      <c r="E120" s="168"/>
      <c r="F120" s="170" t="e">
        <f>F121+F124+F127+#REF!</f>
        <v>#REF!</v>
      </c>
      <c r="G120" s="170" t="e">
        <f>G121+G124+G127+#REF!</f>
        <v>#REF!</v>
      </c>
      <c r="H120" s="163" t="e">
        <f>G120/F120</f>
        <v>#REF!</v>
      </c>
      <c r="I120" s="170">
        <f>SUM(I121,I124,I127,I134)</f>
        <v>670000</v>
      </c>
      <c r="J120" s="170">
        <f>SUM(J121,J124,J127,J134)</f>
        <v>15.700000000000001</v>
      </c>
      <c r="K120" s="170"/>
      <c r="L120" s="170"/>
      <c r="M120" s="170"/>
      <c r="N120" s="170"/>
      <c r="O120" s="170">
        <f>SUM(O121,O124,O127,O134)</f>
        <v>197498</v>
      </c>
      <c r="P120" s="169"/>
      <c r="S120" s="156"/>
      <c r="T120" s="156"/>
    </row>
    <row r="121" spans="1:20" s="50" customFormat="1" ht="15">
      <c r="A121" s="59"/>
      <c r="B121" s="60"/>
      <c r="C121" s="60"/>
      <c r="D121" s="111" t="s">
        <v>59</v>
      </c>
      <c r="E121" s="111"/>
      <c r="F121" s="112">
        <f>SUM(F122:F123)</f>
        <v>75000</v>
      </c>
      <c r="G121" s="112">
        <f>SUM(G122:G123)</f>
        <v>75000</v>
      </c>
      <c r="H121" s="87">
        <f>G121/F121</f>
        <v>1</v>
      </c>
      <c r="I121" s="112">
        <f>I122</f>
        <v>15000</v>
      </c>
      <c r="J121" s="88">
        <f aca="true" t="shared" si="4" ref="J121:J128">I121/G121</f>
        <v>0.2</v>
      </c>
      <c r="K121" s="113"/>
      <c r="L121" s="209"/>
      <c r="M121" s="86"/>
      <c r="N121" s="86"/>
      <c r="O121" s="86">
        <f>O122</f>
        <v>3211</v>
      </c>
      <c r="P121" s="65"/>
      <c r="S121" s="51"/>
      <c r="T121" s="51"/>
    </row>
    <row r="122" spans="1:20" s="50" customFormat="1" ht="16.5">
      <c r="A122" s="66" t="s">
        <v>53</v>
      </c>
      <c r="B122" s="66"/>
      <c r="C122" s="66"/>
      <c r="D122" s="68">
        <v>3221</v>
      </c>
      <c r="E122" s="69" t="s">
        <v>117</v>
      </c>
      <c r="F122" s="122">
        <v>25000</v>
      </c>
      <c r="G122" s="122">
        <v>25000</v>
      </c>
      <c r="H122" s="75">
        <f>G122/F122</f>
        <v>1</v>
      </c>
      <c r="I122" s="122">
        <v>15000</v>
      </c>
      <c r="J122" s="76">
        <f t="shared" si="4"/>
        <v>0.6</v>
      </c>
      <c r="K122" s="66">
        <v>32</v>
      </c>
      <c r="L122" s="199" t="s">
        <v>11</v>
      </c>
      <c r="M122" s="37"/>
      <c r="N122" s="116"/>
      <c r="O122" s="40">
        <v>3211</v>
      </c>
      <c r="P122" s="41"/>
      <c r="S122" s="51"/>
      <c r="T122" s="51"/>
    </row>
    <row r="123" spans="1:20" s="50" customFormat="1" ht="14.25" customHeight="1" hidden="1">
      <c r="A123" s="72" t="s">
        <v>53</v>
      </c>
      <c r="B123" s="72"/>
      <c r="C123" s="72"/>
      <c r="D123" s="68">
        <v>3238</v>
      </c>
      <c r="E123" s="69" t="s">
        <v>174</v>
      </c>
      <c r="F123" s="99">
        <v>50000</v>
      </c>
      <c r="G123" s="99">
        <v>50000</v>
      </c>
      <c r="H123" s="75">
        <f>G123/F123</f>
        <v>1</v>
      </c>
      <c r="I123" s="99"/>
      <c r="J123" s="76">
        <f t="shared" si="4"/>
        <v>0</v>
      </c>
      <c r="K123" s="66"/>
      <c r="L123" s="199"/>
      <c r="M123" s="37"/>
      <c r="N123" s="110"/>
      <c r="O123" s="40"/>
      <c r="P123" s="41"/>
      <c r="S123" s="51"/>
      <c r="T123" s="51"/>
    </row>
    <row r="124" spans="1:20" s="50" customFormat="1" ht="15">
      <c r="A124" s="59"/>
      <c r="B124" s="60"/>
      <c r="C124" s="60"/>
      <c r="D124" s="111" t="s">
        <v>60</v>
      </c>
      <c r="E124" s="111"/>
      <c r="F124" s="112">
        <f>SUM(F125:F126)</f>
        <v>12500</v>
      </c>
      <c r="G124" s="112">
        <f>SUM(G125:G126)</f>
        <v>12500</v>
      </c>
      <c r="H124" s="87"/>
      <c r="I124" s="112">
        <f>SUM(I125:I126)</f>
        <v>45000</v>
      </c>
      <c r="J124" s="112">
        <f>SUM(J125:J126)</f>
        <v>7.333333333333334</v>
      </c>
      <c r="K124" s="112"/>
      <c r="L124" s="112"/>
      <c r="M124" s="112"/>
      <c r="N124" s="112"/>
      <c r="O124" s="112">
        <f>SUM(O125:O126)</f>
        <v>27132</v>
      </c>
      <c r="P124" s="65"/>
      <c r="S124" s="51"/>
      <c r="T124" s="51"/>
    </row>
    <row r="125" spans="1:20" s="50" customFormat="1" ht="16.5">
      <c r="A125" s="66" t="s">
        <v>53</v>
      </c>
      <c r="B125" s="66"/>
      <c r="C125" s="66"/>
      <c r="D125" s="68">
        <v>3221</v>
      </c>
      <c r="E125" s="69" t="s">
        <v>21</v>
      </c>
      <c r="F125" s="122">
        <v>7500</v>
      </c>
      <c r="G125" s="122">
        <v>7500</v>
      </c>
      <c r="H125" s="75">
        <f>G125/F125</f>
        <v>1</v>
      </c>
      <c r="I125" s="122">
        <v>25000</v>
      </c>
      <c r="J125" s="76">
        <f t="shared" si="4"/>
        <v>3.3333333333333335</v>
      </c>
      <c r="K125" s="66">
        <v>32</v>
      </c>
      <c r="L125" s="199" t="s">
        <v>11</v>
      </c>
      <c r="M125" s="37"/>
      <c r="N125" s="116"/>
      <c r="O125" s="40">
        <v>1992</v>
      </c>
      <c r="P125" s="41"/>
      <c r="S125" s="51"/>
      <c r="T125" s="51"/>
    </row>
    <row r="126" spans="1:20" s="50" customFormat="1" ht="15">
      <c r="A126" s="72" t="s">
        <v>53</v>
      </c>
      <c r="B126" s="72"/>
      <c r="C126" s="72"/>
      <c r="D126" s="68">
        <v>3232</v>
      </c>
      <c r="E126" s="69" t="s">
        <v>23</v>
      </c>
      <c r="F126" s="99">
        <v>5000</v>
      </c>
      <c r="G126" s="99">
        <v>5000</v>
      </c>
      <c r="H126" s="75">
        <f>G126/F126</f>
        <v>1</v>
      </c>
      <c r="I126" s="99">
        <v>20000</v>
      </c>
      <c r="J126" s="76">
        <f t="shared" si="4"/>
        <v>4</v>
      </c>
      <c r="K126" s="66"/>
      <c r="L126" s="199"/>
      <c r="M126" s="37"/>
      <c r="N126" s="110"/>
      <c r="O126" s="40">
        <v>25140</v>
      </c>
      <c r="P126" s="41"/>
      <c r="S126" s="51"/>
      <c r="T126" s="51"/>
    </row>
    <row r="127" spans="1:20" s="50" customFormat="1" ht="15">
      <c r="A127" s="59"/>
      <c r="B127" s="60"/>
      <c r="C127" s="60"/>
      <c r="D127" s="111" t="s">
        <v>61</v>
      </c>
      <c r="E127" s="111"/>
      <c r="F127" s="112">
        <f>SUM(F128)</f>
        <v>100000</v>
      </c>
      <c r="G127" s="112">
        <f>SUM(G128)</f>
        <v>225000</v>
      </c>
      <c r="H127" s="123">
        <f>G127/F127</f>
        <v>2.25</v>
      </c>
      <c r="I127" s="112">
        <f>SUM(I128:I129)</f>
        <v>310000</v>
      </c>
      <c r="J127" s="112">
        <f>SUM(J128:J129)</f>
        <v>0.6666666666666666</v>
      </c>
      <c r="K127" s="112"/>
      <c r="L127" s="112"/>
      <c r="M127" s="112"/>
      <c r="N127" s="112"/>
      <c r="O127" s="112">
        <f>SUM(O128:O129)</f>
        <v>45000</v>
      </c>
      <c r="P127" s="65"/>
      <c r="S127" s="51"/>
      <c r="T127" s="51"/>
    </row>
    <row r="128" spans="1:20" s="50" customFormat="1" ht="16.5">
      <c r="A128" s="115" t="s">
        <v>46</v>
      </c>
      <c r="B128" s="73">
        <v>64</v>
      </c>
      <c r="C128" s="67"/>
      <c r="D128" s="68">
        <v>4214</v>
      </c>
      <c r="E128" s="69" t="s">
        <v>107</v>
      </c>
      <c r="F128" s="122">
        <v>100000</v>
      </c>
      <c r="G128" s="122">
        <v>225000</v>
      </c>
      <c r="H128" s="124">
        <f>G128/F128</f>
        <v>2.25</v>
      </c>
      <c r="I128" s="122">
        <v>150000</v>
      </c>
      <c r="J128" s="124">
        <f t="shared" si="4"/>
        <v>0.6666666666666666</v>
      </c>
      <c r="K128" s="66">
        <v>42</v>
      </c>
      <c r="L128" s="199" t="s">
        <v>28</v>
      </c>
      <c r="M128" s="37"/>
      <c r="N128" s="116"/>
      <c r="O128" s="40"/>
      <c r="P128" s="41"/>
      <c r="S128" s="51"/>
      <c r="T128" s="51"/>
    </row>
    <row r="129" spans="1:20" s="50" customFormat="1" ht="21" customHeight="1">
      <c r="A129" s="115">
        <v>42</v>
      </c>
      <c r="B129" s="73">
        <v>64</v>
      </c>
      <c r="C129" s="67"/>
      <c r="D129" s="68">
        <v>4214</v>
      </c>
      <c r="E129" s="69" t="s">
        <v>105</v>
      </c>
      <c r="F129" s="122"/>
      <c r="G129" s="122"/>
      <c r="H129" s="124"/>
      <c r="I129" s="122">
        <v>160000</v>
      </c>
      <c r="J129" s="124"/>
      <c r="K129" s="66"/>
      <c r="L129" s="199"/>
      <c r="M129" s="37"/>
      <c r="N129" s="116"/>
      <c r="O129" s="40">
        <v>45000</v>
      </c>
      <c r="P129" s="41"/>
      <c r="S129" s="51"/>
      <c r="T129" s="51"/>
    </row>
    <row r="130" spans="1:20" s="50" customFormat="1" ht="21" customHeight="1">
      <c r="A130" s="115">
        <v>42</v>
      </c>
      <c r="B130" s="73">
        <v>64</v>
      </c>
      <c r="C130" s="67"/>
      <c r="D130" s="68">
        <v>4214</v>
      </c>
      <c r="E130" s="69" t="s">
        <v>106</v>
      </c>
      <c r="F130" s="122"/>
      <c r="G130" s="122"/>
      <c r="H130" s="124"/>
      <c r="I130" s="122"/>
      <c r="J130" s="124"/>
      <c r="K130" s="66"/>
      <c r="L130" s="199"/>
      <c r="M130" s="37"/>
      <c r="N130" s="116"/>
      <c r="O130" s="40"/>
      <c r="P130" s="41"/>
      <c r="S130" s="51"/>
      <c r="T130" s="51"/>
    </row>
    <row r="131" spans="1:20" s="50" customFormat="1" ht="0.75" customHeight="1">
      <c r="A131" s="115">
        <v>11</v>
      </c>
      <c r="B131" s="73">
        <v>53</v>
      </c>
      <c r="C131" s="67"/>
      <c r="D131" s="68">
        <v>421</v>
      </c>
      <c r="E131" s="69"/>
      <c r="F131" s="122"/>
      <c r="G131" s="122"/>
      <c r="H131" s="124"/>
      <c r="I131" s="122"/>
      <c r="J131" s="124"/>
      <c r="K131" s="66"/>
      <c r="L131" s="199"/>
      <c r="M131" s="37"/>
      <c r="N131" s="116"/>
      <c r="O131" s="40"/>
      <c r="P131" s="41"/>
      <c r="S131" s="51"/>
      <c r="T131" s="51"/>
    </row>
    <row r="132" spans="1:20" s="50" customFormat="1" ht="0.75" customHeight="1">
      <c r="A132" s="115" t="s">
        <v>46</v>
      </c>
      <c r="B132" s="73"/>
      <c r="C132" s="67"/>
      <c r="D132" s="68" t="s">
        <v>49</v>
      </c>
      <c r="E132" s="69" t="s">
        <v>50</v>
      </c>
      <c r="F132" s="122">
        <v>250000</v>
      </c>
      <c r="G132" s="122">
        <v>225000</v>
      </c>
      <c r="H132" s="124">
        <f>G132/F132</f>
        <v>0.9</v>
      </c>
      <c r="I132" s="122"/>
      <c r="J132" s="124">
        <f aca="true" t="shared" si="5" ref="J132:J137">I132/G132</f>
        <v>0</v>
      </c>
      <c r="K132" s="66">
        <v>42</v>
      </c>
      <c r="L132" s="199" t="s">
        <v>28</v>
      </c>
      <c r="M132" s="37"/>
      <c r="N132" s="116"/>
      <c r="O132" s="40"/>
      <c r="P132" s="41"/>
      <c r="S132" s="51"/>
      <c r="T132" s="51"/>
    </row>
    <row r="133" spans="1:20" s="50" customFormat="1" ht="17.25" customHeight="1">
      <c r="A133" s="44"/>
      <c r="B133" s="45"/>
      <c r="C133" s="45" t="s">
        <v>62</v>
      </c>
      <c r="D133" s="119"/>
      <c r="E133" s="119"/>
      <c r="F133" s="121">
        <f>F134</f>
        <v>525000</v>
      </c>
      <c r="G133" s="121">
        <f>G134</f>
        <v>40000</v>
      </c>
      <c r="H133" s="107">
        <f>G133/F133</f>
        <v>0.0761904761904762</v>
      </c>
      <c r="I133" s="121"/>
      <c r="J133" s="108">
        <f t="shared" si="5"/>
        <v>0</v>
      </c>
      <c r="K133" s="109"/>
      <c r="L133" s="213"/>
      <c r="M133" s="240"/>
      <c r="N133" s="110"/>
      <c r="O133" s="109"/>
      <c r="P133" s="85"/>
      <c r="S133" s="51"/>
      <c r="T133" s="51"/>
    </row>
    <row r="134" spans="1:20" s="50" customFormat="1" ht="15">
      <c r="A134" s="59"/>
      <c r="B134" s="60"/>
      <c r="C134" s="60"/>
      <c r="D134" s="111" t="s">
        <v>63</v>
      </c>
      <c r="E134" s="111"/>
      <c r="F134" s="112">
        <f>SUM(F135:F136)</f>
        <v>525000</v>
      </c>
      <c r="G134" s="112">
        <f>SUM(G135:G136)</f>
        <v>40000</v>
      </c>
      <c r="H134" s="87">
        <f>G134/F134</f>
        <v>0.0761904761904762</v>
      </c>
      <c r="I134" s="112">
        <f>I135</f>
        <v>300000</v>
      </c>
      <c r="J134" s="88">
        <f t="shared" si="5"/>
        <v>7.5</v>
      </c>
      <c r="K134" s="113"/>
      <c r="L134" s="209"/>
      <c r="M134" s="86"/>
      <c r="N134" s="86"/>
      <c r="O134" s="86">
        <f>O135</f>
        <v>122155</v>
      </c>
      <c r="P134" s="65"/>
      <c r="S134" s="51"/>
      <c r="T134" s="51"/>
    </row>
    <row r="135" spans="1:20" s="50" customFormat="1" ht="22.5">
      <c r="A135" s="115" t="s">
        <v>46</v>
      </c>
      <c r="B135" s="73"/>
      <c r="C135" s="67"/>
      <c r="D135" s="68">
        <v>4214</v>
      </c>
      <c r="E135" s="69" t="s">
        <v>130</v>
      </c>
      <c r="F135" s="122">
        <v>500000</v>
      </c>
      <c r="G135" s="122">
        <v>15000</v>
      </c>
      <c r="H135" s="139">
        <f>G135/F135</f>
        <v>0.03</v>
      </c>
      <c r="I135" s="122">
        <v>300000</v>
      </c>
      <c r="J135" s="76">
        <f t="shared" si="5"/>
        <v>20</v>
      </c>
      <c r="K135" s="66">
        <v>42</v>
      </c>
      <c r="L135" s="199" t="s">
        <v>28</v>
      </c>
      <c r="M135" s="37"/>
      <c r="N135" s="116"/>
      <c r="O135" s="40">
        <v>122155</v>
      </c>
      <c r="P135" s="41"/>
      <c r="S135" s="51"/>
      <c r="T135" s="51"/>
    </row>
    <row r="136" spans="1:20" s="50" customFormat="1" ht="1.5" customHeight="1" hidden="1">
      <c r="A136" s="115">
        <v>42</v>
      </c>
      <c r="B136" s="73"/>
      <c r="C136" s="67"/>
      <c r="D136" s="68">
        <v>386</v>
      </c>
      <c r="E136" s="69" t="s">
        <v>64</v>
      </c>
      <c r="F136" s="122">
        <v>25000</v>
      </c>
      <c r="G136" s="122">
        <v>25000</v>
      </c>
      <c r="H136" s="125" t="s">
        <v>18</v>
      </c>
      <c r="I136" s="122"/>
      <c r="J136" s="76">
        <f t="shared" si="5"/>
        <v>0</v>
      </c>
      <c r="K136" s="66">
        <v>38</v>
      </c>
      <c r="L136" s="199" t="s">
        <v>34</v>
      </c>
      <c r="M136" s="37"/>
      <c r="N136" s="116"/>
      <c r="O136" s="40"/>
      <c r="P136" s="41"/>
      <c r="S136" s="51"/>
      <c r="T136" s="51"/>
    </row>
    <row r="137" spans="1:20" s="50" customFormat="1" ht="15">
      <c r="A137" s="52"/>
      <c r="B137" s="53" t="s">
        <v>65</v>
      </c>
      <c r="C137" s="53"/>
      <c r="D137" s="54"/>
      <c r="E137" s="54"/>
      <c r="F137" s="102">
        <f>F139+F144+F146+F148</f>
        <v>315000</v>
      </c>
      <c r="G137" s="102">
        <f>G139+G144+G146+G148</f>
        <v>316000</v>
      </c>
      <c r="H137" s="103">
        <f aca="true" t="shared" si="6" ref="H137:H147">G137/F137</f>
        <v>1.0031746031746032</v>
      </c>
      <c r="I137" s="154">
        <f>SUM(I139,I144,I146)</f>
        <v>962000</v>
      </c>
      <c r="J137" s="104">
        <f t="shared" si="5"/>
        <v>3.0443037974683542</v>
      </c>
      <c r="K137" s="105"/>
      <c r="L137" s="208"/>
      <c r="M137" s="102"/>
      <c r="N137" s="102"/>
      <c r="O137" s="102">
        <f>O138</f>
        <v>708643</v>
      </c>
      <c r="P137" s="58"/>
      <c r="S137" s="51"/>
      <c r="T137" s="51"/>
    </row>
    <row r="138" spans="1:20" s="155" customFormat="1" ht="15">
      <c r="A138" s="159"/>
      <c r="B138" s="160"/>
      <c r="C138" s="171" t="s">
        <v>66</v>
      </c>
      <c r="D138" s="168"/>
      <c r="E138" s="161"/>
      <c r="F138" s="170">
        <f>F139+F144+F146+F148</f>
        <v>315000</v>
      </c>
      <c r="G138" s="170">
        <f>G139+G144+G146+G148</f>
        <v>316000</v>
      </c>
      <c r="H138" s="163">
        <f t="shared" si="6"/>
        <v>1.0031746031746032</v>
      </c>
      <c r="I138" s="170">
        <f>SUM(I139,I144,I146)</f>
        <v>962000</v>
      </c>
      <c r="J138" s="170">
        <f>SUM(J139,J144,J146)</f>
        <v>192078.33333333334</v>
      </c>
      <c r="K138" s="170"/>
      <c r="L138" s="170"/>
      <c r="M138" s="170"/>
      <c r="N138" s="170"/>
      <c r="O138" s="170">
        <f>SUM(O139,O144,O146)</f>
        <v>708643</v>
      </c>
      <c r="P138" s="172"/>
      <c r="S138" s="156"/>
      <c r="T138" s="156"/>
    </row>
    <row r="139" spans="1:20" s="50" customFormat="1" ht="15">
      <c r="A139" s="59"/>
      <c r="B139" s="60"/>
      <c r="C139" s="60"/>
      <c r="D139" s="111" t="s">
        <v>67</v>
      </c>
      <c r="E139" s="111"/>
      <c r="F139" s="112">
        <f>SUM(F141:F143)</f>
        <v>300000</v>
      </c>
      <c r="G139" s="112">
        <f>SUM(G141:G143)</f>
        <v>300000</v>
      </c>
      <c r="H139" s="87">
        <f t="shared" si="6"/>
        <v>1</v>
      </c>
      <c r="I139" s="112">
        <v>192000</v>
      </c>
      <c r="J139" s="112">
        <v>192000</v>
      </c>
      <c r="K139" s="112"/>
      <c r="L139" s="112"/>
      <c r="M139" s="112"/>
      <c r="N139" s="112"/>
      <c r="O139" s="112">
        <f>SUM(O141:O143)</f>
        <v>278781</v>
      </c>
      <c r="P139" s="65"/>
      <c r="S139" s="51"/>
      <c r="T139" s="51"/>
    </row>
    <row r="140" spans="1:20" s="50" customFormat="1" ht="15" hidden="1">
      <c r="A140" s="59"/>
      <c r="B140" s="60"/>
      <c r="C140" s="60"/>
      <c r="D140" s="111"/>
      <c r="E140" s="111"/>
      <c r="F140" s="112"/>
      <c r="G140" s="112"/>
      <c r="H140" s="87"/>
      <c r="I140" s="112"/>
      <c r="J140" s="88"/>
      <c r="K140" s="126"/>
      <c r="L140" s="214"/>
      <c r="M140" s="127"/>
      <c r="N140" s="114"/>
      <c r="O140" s="127"/>
      <c r="P140" s="65"/>
      <c r="S140" s="51"/>
      <c r="T140" s="51"/>
    </row>
    <row r="141" spans="1:20" s="50" customFormat="1" ht="16.5">
      <c r="A141" s="72">
        <v>11</v>
      </c>
      <c r="B141" s="72">
        <v>42</v>
      </c>
      <c r="C141" s="72"/>
      <c r="D141" s="68">
        <v>3223</v>
      </c>
      <c r="E141" s="69" t="s">
        <v>126</v>
      </c>
      <c r="F141" s="99">
        <v>250000</v>
      </c>
      <c r="G141" s="99">
        <v>250000</v>
      </c>
      <c r="H141" s="75">
        <f t="shared" si="6"/>
        <v>1</v>
      </c>
      <c r="I141" s="99">
        <v>100000</v>
      </c>
      <c r="J141" s="76">
        <f>I141/G141</f>
        <v>0.4</v>
      </c>
      <c r="K141" s="66">
        <v>32</v>
      </c>
      <c r="L141" s="199" t="s">
        <v>11</v>
      </c>
      <c r="M141" s="37"/>
      <c r="N141" s="116"/>
      <c r="O141" s="40">
        <v>101987</v>
      </c>
      <c r="P141" s="41"/>
      <c r="S141" s="51"/>
      <c r="T141" s="51"/>
    </row>
    <row r="142" spans="1:20" s="50" customFormat="1" ht="15">
      <c r="A142" s="72"/>
      <c r="B142" s="72"/>
      <c r="C142" s="72"/>
      <c r="D142" s="68">
        <v>3223</v>
      </c>
      <c r="E142" s="69" t="s">
        <v>170</v>
      </c>
      <c r="F142" s="99"/>
      <c r="G142" s="99"/>
      <c r="H142" s="75"/>
      <c r="I142" s="99">
        <v>62000</v>
      </c>
      <c r="J142" s="76"/>
      <c r="K142" s="66"/>
      <c r="L142" s="199"/>
      <c r="M142" s="37"/>
      <c r="N142" s="116"/>
      <c r="O142" s="40">
        <v>40744</v>
      </c>
      <c r="P142" s="41"/>
      <c r="S142" s="51"/>
      <c r="T142" s="51"/>
    </row>
    <row r="143" spans="1:20" s="50" customFormat="1" ht="15">
      <c r="A143" s="72">
        <v>11</v>
      </c>
      <c r="B143" s="72"/>
      <c r="C143" s="72"/>
      <c r="D143" s="68">
        <v>3232</v>
      </c>
      <c r="E143" s="69" t="s">
        <v>23</v>
      </c>
      <c r="F143" s="99">
        <v>50000</v>
      </c>
      <c r="G143" s="99">
        <v>50000</v>
      </c>
      <c r="H143" s="75">
        <f t="shared" si="6"/>
        <v>1</v>
      </c>
      <c r="I143" s="99">
        <v>30000</v>
      </c>
      <c r="J143" s="76">
        <f>I143/G143</f>
        <v>0.6</v>
      </c>
      <c r="K143" s="66"/>
      <c r="L143" s="199"/>
      <c r="M143" s="37"/>
      <c r="N143" s="110"/>
      <c r="O143" s="40">
        <v>136050</v>
      </c>
      <c r="P143" s="41"/>
      <c r="S143" s="51"/>
      <c r="T143" s="51"/>
    </row>
    <row r="144" spans="1:20" s="50" customFormat="1" ht="15">
      <c r="A144" s="59"/>
      <c r="B144" s="60"/>
      <c r="C144" s="60"/>
      <c r="D144" s="111" t="s">
        <v>68</v>
      </c>
      <c r="E144" s="111"/>
      <c r="F144" s="112">
        <f>SUM(F145:F145)</f>
        <v>10000</v>
      </c>
      <c r="G144" s="112">
        <f>SUM(G145:G145)</f>
        <v>10000</v>
      </c>
      <c r="H144" s="87">
        <f t="shared" si="6"/>
        <v>1</v>
      </c>
      <c r="I144" s="112">
        <v>750000</v>
      </c>
      <c r="J144" s="88">
        <f>I144/G144</f>
        <v>75</v>
      </c>
      <c r="K144" s="113"/>
      <c r="L144" s="209"/>
      <c r="M144" s="86"/>
      <c r="N144" s="86"/>
      <c r="O144" s="86">
        <f>O145</f>
        <v>426092</v>
      </c>
      <c r="P144" s="65"/>
      <c r="S144" s="51"/>
      <c r="T144" s="51"/>
    </row>
    <row r="145" spans="1:20" s="50" customFormat="1" ht="16.5">
      <c r="A145" s="115">
        <v>11</v>
      </c>
      <c r="B145" s="73">
        <v>42</v>
      </c>
      <c r="C145" s="73">
        <v>53</v>
      </c>
      <c r="D145" s="68">
        <v>4214</v>
      </c>
      <c r="E145" s="69" t="s">
        <v>125</v>
      </c>
      <c r="F145" s="82">
        <v>10000</v>
      </c>
      <c r="G145" s="82">
        <v>10000</v>
      </c>
      <c r="H145" s="75">
        <f t="shared" si="6"/>
        <v>1</v>
      </c>
      <c r="I145" s="82">
        <v>750000</v>
      </c>
      <c r="J145" s="76">
        <f>I145/G145</f>
        <v>75</v>
      </c>
      <c r="K145" s="66">
        <v>42</v>
      </c>
      <c r="L145" s="199" t="s">
        <v>28</v>
      </c>
      <c r="M145" s="37"/>
      <c r="N145" s="116"/>
      <c r="O145" s="40">
        <v>426092</v>
      </c>
      <c r="P145" s="41"/>
      <c r="S145" s="51"/>
      <c r="T145" s="51"/>
    </row>
    <row r="146" spans="1:20" s="50" customFormat="1" ht="15">
      <c r="A146" s="59"/>
      <c r="B146" s="60"/>
      <c r="C146" s="60"/>
      <c r="D146" s="128" t="s">
        <v>69</v>
      </c>
      <c r="E146" s="128"/>
      <c r="F146" s="129">
        <f>SUM(F147)</f>
        <v>5000</v>
      </c>
      <c r="G146" s="129">
        <f>SUM(G147)</f>
        <v>6000</v>
      </c>
      <c r="H146" s="87">
        <f t="shared" si="6"/>
        <v>1.2</v>
      </c>
      <c r="I146" s="129">
        <v>20000</v>
      </c>
      <c r="J146" s="120">
        <f>I146/G146</f>
        <v>3.3333333333333335</v>
      </c>
      <c r="K146" s="130"/>
      <c r="L146" s="215"/>
      <c r="M146" s="241"/>
      <c r="N146" s="241"/>
      <c r="O146" s="241">
        <f>O147</f>
        <v>3770</v>
      </c>
      <c r="P146" s="65"/>
      <c r="S146" s="51"/>
      <c r="T146" s="51"/>
    </row>
    <row r="147" spans="1:20" s="50" customFormat="1" ht="16.5">
      <c r="A147" s="72">
        <v>11</v>
      </c>
      <c r="B147" s="73"/>
      <c r="C147" s="73"/>
      <c r="D147" s="68">
        <v>3234</v>
      </c>
      <c r="E147" s="69" t="s">
        <v>23</v>
      </c>
      <c r="F147" s="99">
        <v>5000</v>
      </c>
      <c r="G147" s="99">
        <v>6000</v>
      </c>
      <c r="H147" s="75">
        <f t="shared" si="6"/>
        <v>1.2</v>
      </c>
      <c r="I147" s="99">
        <v>20000</v>
      </c>
      <c r="J147" s="131">
        <f>I147/G147</f>
        <v>3.3333333333333335</v>
      </c>
      <c r="K147" s="66">
        <v>32</v>
      </c>
      <c r="L147" s="199" t="s">
        <v>11</v>
      </c>
      <c r="M147" s="37"/>
      <c r="N147" s="132"/>
      <c r="O147" s="40">
        <v>3770</v>
      </c>
      <c r="P147" s="41"/>
      <c r="S147" s="51"/>
      <c r="T147" s="51"/>
    </row>
    <row r="148" spans="1:20" s="50" customFormat="1" ht="0.75" customHeight="1">
      <c r="A148" s="59"/>
      <c r="B148" s="60"/>
      <c r="C148" s="60"/>
      <c r="D148" s="128" t="s">
        <v>90</v>
      </c>
      <c r="E148" s="128"/>
      <c r="F148" s="129">
        <f>SUM(F149)</f>
        <v>0</v>
      </c>
      <c r="G148" s="129">
        <f>SUM(G149)</f>
        <v>0</v>
      </c>
      <c r="H148" s="101" t="s">
        <v>18</v>
      </c>
      <c r="I148" s="129"/>
      <c r="J148" s="142" t="s">
        <v>18</v>
      </c>
      <c r="K148" s="130"/>
      <c r="L148" s="215"/>
      <c r="M148" s="241"/>
      <c r="N148" s="114"/>
      <c r="O148" s="129"/>
      <c r="P148" s="65"/>
      <c r="S148" s="51"/>
      <c r="T148" s="51"/>
    </row>
    <row r="149" spans="1:20" s="50" customFormat="1" ht="16.5" hidden="1">
      <c r="A149" s="72" t="s">
        <v>53</v>
      </c>
      <c r="B149" s="73"/>
      <c r="C149" s="73"/>
      <c r="D149" s="68">
        <v>323</v>
      </c>
      <c r="E149" s="69" t="s">
        <v>23</v>
      </c>
      <c r="F149" s="99"/>
      <c r="G149" s="99"/>
      <c r="H149" s="75"/>
      <c r="I149" s="99">
        <v>10000</v>
      </c>
      <c r="J149" s="143" t="s">
        <v>18</v>
      </c>
      <c r="K149" s="66">
        <v>32</v>
      </c>
      <c r="L149" s="199" t="s">
        <v>11</v>
      </c>
      <c r="M149" s="37"/>
      <c r="N149" s="132"/>
      <c r="O149" s="40"/>
      <c r="P149" s="41"/>
      <c r="S149" s="51"/>
      <c r="T149" s="51"/>
    </row>
    <row r="150" spans="1:20" s="50" customFormat="1" ht="15">
      <c r="A150" s="52"/>
      <c r="B150" s="53" t="s">
        <v>70</v>
      </c>
      <c r="C150" s="53"/>
      <c r="D150" s="54"/>
      <c r="E150" s="54"/>
      <c r="F150" s="102">
        <f>F151</f>
        <v>413500</v>
      </c>
      <c r="G150" s="102">
        <f>G151</f>
        <v>33500</v>
      </c>
      <c r="H150" s="103">
        <f>G150/F150</f>
        <v>0.08101571946795647</v>
      </c>
      <c r="I150" s="154">
        <f>SUM(I152,I155,I157)</f>
        <v>130000</v>
      </c>
      <c r="J150" s="133">
        <f>I150/G150</f>
        <v>3.8805970149253732</v>
      </c>
      <c r="K150" s="105"/>
      <c r="L150" s="208"/>
      <c r="M150" s="102"/>
      <c r="N150" s="102"/>
      <c r="O150" s="102">
        <f>O151</f>
        <v>131850</v>
      </c>
      <c r="P150" s="58"/>
      <c r="S150" s="51"/>
      <c r="T150" s="51"/>
    </row>
    <row r="151" spans="1:20" s="155" customFormat="1" ht="15">
      <c r="A151" s="159"/>
      <c r="B151" s="160"/>
      <c r="C151" s="171" t="s">
        <v>71</v>
      </c>
      <c r="D151" s="168"/>
      <c r="E151" s="161"/>
      <c r="F151" s="170">
        <f>F152+F155+F157</f>
        <v>413500</v>
      </c>
      <c r="G151" s="170">
        <f>G152+G155+G157</f>
        <v>33500</v>
      </c>
      <c r="H151" s="163">
        <f>G151/F151</f>
        <v>0.08101571946795647</v>
      </c>
      <c r="I151" s="170">
        <f>SUM(I152,I155,I157)</f>
        <v>130000</v>
      </c>
      <c r="J151" s="170">
        <f>SUM(J152,J155,J157)</f>
        <v>5.166666666666667</v>
      </c>
      <c r="K151" s="170"/>
      <c r="L151" s="170"/>
      <c r="M151" s="170"/>
      <c r="N151" s="170"/>
      <c r="O151" s="170">
        <f>SUM(O152,O155,O157)</f>
        <v>131850</v>
      </c>
      <c r="P151" s="172"/>
      <c r="S151" s="156"/>
      <c r="T151" s="156"/>
    </row>
    <row r="152" spans="1:20" s="50" customFormat="1" ht="15" customHeight="1">
      <c r="A152" s="59"/>
      <c r="B152" s="60"/>
      <c r="C152" s="60"/>
      <c r="D152" s="111" t="s">
        <v>72</v>
      </c>
      <c r="E152" s="111"/>
      <c r="F152" s="112">
        <f>SUM(F153:F153)</f>
        <v>7500</v>
      </c>
      <c r="G152" s="112">
        <f>SUM(G153:G153)</f>
        <v>7500</v>
      </c>
      <c r="H152" s="87">
        <f>G152/F152</f>
        <v>1</v>
      </c>
      <c r="I152" s="112">
        <f>SUM(I153:I154)</f>
        <v>75000</v>
      </c>
      <c r="J152" s="112">
        <f>SUM(J153:J154)</f>
        <v>3.3333333333333335</v>
      </c>
      <c r="K152" s="112"/>
      <c r="L152" s="112"/>
      <c r="M152" s="112"/>
      <c r="N152" s="112"/>
      <c r="O152" s="112">
        <f>SUM(O153:O154)</f>
        <v>14468</v>
      </c>
      <c r="P152" s="65"/>
      <c r="S152" s="51"/>
      <c r="T152" s="51"/>
    </row>
    <row r="153" spans="1:20" s="50" customFormat="1" ht="16.5">
      <c r="A153" s="72" t="s">
        <v>53</v>
      </c>
      <c r="B153" s="72"/>
      <c r="C153" s="72"/>
      <c r="D153" s="68">
        <v>3234</v>
      </c>
      <c r="E153" s="69" t="s">
        <v>123</v>
      </c>
      <c r="F153" s="83">
        <v>7500</v>
      </c>
      <c r="G153" s="83">
        <v>7500</v>
      </c>
      <c r="H153" s="75">
        <f>G153/F153</f>
        <v>1</v>
      </c>
      <c r="I153" s="83">
        <v>25000</v>
      </c>
      <c r="J153" s="131">
        <f>I153/G153</f>
        <v>3.3333333333333335</v>
      </c>
      <c r="K153" s="66">
        <v>32</v>
      </c>
      <c r="L153" s="199" t="s">
        <v>11</v>
      </c>
      <c r="M153" s="37"/>
      <c r="N153" s="132"/>
      <c r="O153" s="40"/>
      <c r="P153" s="41"/>
      <c r="S153" s="51"/>
      <c r="T153" s="51"/>
    </row>
    <row r="154" spans="1:20" s="50" customFormat="1" ht="13.5" customHeight="1">
      <c r="A154" s="72">
        <v>11</v>
      </c>
      <c r="B154" s="72">
        <v>42</v>
      </c>
      <c r="C154" s="72"/>
      <c r="D154" s="68">
        <v>3234</v>
      </c>
      <c r="E154" s="69" t="s">
        <v>122</v>
      </c>
      <c r="F154" s="83"/>
      <c r="G154" s="83"/>
      <c r="H154" s="75"/>
      <c r="I154" s="83">
        <v>50000</v>
      </c>
      <c r="J154" s="131"/>
      <c r="K154" s="66"/>
      <c r="L154" s="199"/>
      <c r="M154" s="37"/>
      <c r="N154" s="132"/>
      <c r="O154" s="40">
        <v>14468</v>
      </c>
      <c r="P154" s="41"/>
      <c r="S154" s="51"/>
      <c r="T154" s="51"/>
    </row>
    <row r="155" spans="1:20" s="50" customFormat="1" ht="15" customHeight="1">
      <c r="A155" s="61"/>
      <c r="B155" s="61"/>
      <c r="C155" s="61"/>
      <c r="D155" s="111" t="s">
        <v>73</v>
      </c>
      <c r="E155" s="111"/>
      <c r="F155" s="112">
        <f>SUM(F156)</f>
        <v>6000</v>
      </c>
      <c r="G155" s="112">
        <f>SUM(G156)</f>
        <v>6000</v>
      </c>
      <c r="H155" s="87">
        <f>G155/F155</f>
        <v>1</v>
      </c>
      <c r="I155" s="112">
        <f>I156</f>
        <v>5000</v>
      </c>
      <c r="J155" s="120">
        <f>I155/G155</f>
        <v>0.8333333333333334</v>
      </c>
      <c r="K155" s="113"/>
      <c r="L155" s="209"/>
      <c r="M155" s="86"/>
      <c r="N155" s="114"/>
      <c r="O155" s="90"/>
      <c r="P155" s="65"/>
      <c r="S155" s="51"/>
      <c r="T155" s="51"/>
    </row>
    <row r="156" spans="1:20" s="50" customFormat="1" ht="14.25" customHeight="1">
      <c r="A156" s="72" t="s">
        <v>53</v>
      </c>
      <c r="B156" s="72"/>
      <c r="C156" s="72"/>
      <c r="D156" s="68">
        <v>323</v>
      </c>
      <c r="E156" s="69" t="s">
        <v>23</v>
      </c>
      <c r="F156" s="99">
        <v>6000</v>
      </c>
      <c r="G156" s="99">
        <v>6000</v>
      </c>
      <c r="H156" s="75">
        <f>G156/F156</f>
        <v>1</v>
      </c>
      <c r="I156" s="99">
        <v>5000</v>
      </c>
      <c r="J156" s="131">
        <f>I156/G156</f>
        <v>0.8333333333333334</v>
      </c>
      <c r="K156" s="66">
        <v>32</v>
      </c>
      <c r="L156" s="199" t="s">
        <v>11</v>
      </c>
      <c r="M156" s="37"/>
      <c r="N156" s="132"/>
      <c r="O156" s="40"/>
      <c r="P156" s="41"/>
      <c r="S156" s="51"/>
      <c r="T156" s="51"/>
    </row>
    <row r="157" spans="1:20" s="50" customFormat="1" ht="13.5" customHeight="1">
      <c r="A157" s="61"/>
      <c r="B157" s="61"/>
      <c r="C157" s="61"/>
      <c r="D157" s="111" t="s">
        <v>74</v>
      </c>
      <c r="E157" s="111"/>
      <c r="F157" s="112">
        <f>SUM(F158)</f>
        <v>400000</v>
      </c>
      <c r="G157" s="112">
        <f>SUM(G158)</f>
        <v>20000</v>
      </c>
      <c r="H157" s="140">
        <f>G157/F157</f>
        <v>0.05</v>
      </c>
      <c r="I157" s="112">
        <f>SUM(I158:I159)</f>
        <v>50000</v>
      </c>
      <c r="J157" s="112">
        <f>SUM(J158:J159)</f>
        <v>1</v>
      </c>
      <c r="K157" s="112"/>
      <c r="L157" s="112"/>
      <c r="M157" s="112"/>
      <c r="N157" s="112"/>
      <c r="O157" s="112">
        <f>SUM(O158:O159)</f>
        <v>117382</v>
      </c>
      <c r="P157" s="65"/>
      <c r="S157" s="51"/>
      <c r="T157" s="51"/>
    </row>
    <row r="158" spans="1:20" s="50" customFormat="1" ht="14.25" customHeight="1">
      <c r="A158" s="72" t="s">
        <v>53</v>
      </c>
      <c r="B158" s="72"/>
      <c r="C158" s="72"/>
      <c r="D158" s="68">
        <v>4227</v>
      </c>
      <c r="E158" s="69" t="s">
        <v>180</v>
      </c>
      <c r="F158" s="99">
        <v>400000</v>
      </c>
      <c r="G158" s="99">
        <v>20000</v>
      </c>
      <c r="H158" s="139">
        <f>G158/F158</f>
        <v>0.05</v>
      </c>
      <c r="I158" s="99">
        <v>20000</v>
      </c>
      <c r="J158" s="76">
        <f>I158/G158</f>
        <v>1</v>
      </c>
      <c r="K158" s="66"/>
      <c r="L158" s="199"/>
      <c r="M158" s="37"/>
      <c r="N158" s="132"/>
      <c r="O158" s="40">
        <v>40163</v>
      </c>
      <c r="P158" s="41"/>
      <c r="S158" s="51"/>
      <c r="T158" s="51"/>
    </row>
    <row r="159" spans="1:20" s="50" customFormat="1" ht="15">
      <c r="A159" s="72">
        <v>42</v>
      </c>
      <c r="B159" s="72">
        <v>53</v>
      </c>
      <c r="C159" s="72"/>
      <c r="D159" s="68">
        <v>4214</v>
      </c>
      <c r="E159" s="69" t="s">
        <v>121</v>
      </c>
      <c r="F159" s="99"/>
      <c r="G159" s="99"/>
      <c r="H159" s="139"/>
      <c r="I159" s="99">
        <v>30000</v>
      </c>
      <c r="J159" s="76"/>
      <c r="K159" s="66"/>
      <c r="L159" s="199"/>
      <c r="M159" s="37"/>
      <c r="N159" s="132"/>
      <c r="O159" s="40">
        <v>77219</v>
      </c>
      <c r="P159" s="41"/>
      <c r="S159" s="51"/>
      <c r="T159" s="51"/>
    </row>
    <row r="160" spans="1:20" s="50" customFormat="1" ht="15">
      <c r="A160" s="52"/>
      <c r="B160" s="53" t="s">
        <v>75</v>
      </c>
      <c r="C160" s="53"/>
      <c r="D160" s="54"/>
      <c r="E160" s="54"/>
      <c r="F160" s="102" t="e">
        <f>F161+F171+F196</f>
        <v>#REF!</v>
      </c>
      <c r="G160" s="102" t="e">
        <f>G161+G171+G196</f>
        <v>#REF!</v>
      </c>
      <c r="H160" s="103" t="e">
        <f>G160/F160</f>
        <v>#REF!</v>
      </c>
      <c r="I160" s="154">
        <f>SUM(I161,I171,I186,I196)</f>
        <v>1472500</v>
      </c>
      <c r="J160" s="154" t="e">
        <f>SUM(J161,J171,J186,J196)</f>
        <v>#REF!</v>
      </c>
      <c r="K160" s="154"/>
      <c r="L160" s="154"/>
      <c r="M160" s="154"/>
      <c r="N160" s="154"/>
      <c r="O160" s="154">
        <f>SUM(O161,O171,O186,O196)</f>
        <v>652229</v>
      </c>
      <c r="P160" s="58"/>
      <c r="S160" s="51"/>
      <c r="T160" s="51"/>
    </row>
    <row r="161" spans="1:20" s="155" customFormat="1" ht="15">
      <c r="A161" s="159"/>
      <c r="B161" s="160"/>
      <c r="C161" s="160" t="s">
        <v>76</v>
      </c>
      <c r="D161" s="161"/>
      <c r="E161" s="161"/>
      <c r="F161" s="170" t="e">
        <f>F162+#REF!</f>
        <v>#REF!</v>
      </c>
      <c r="G161" s="170" t="e">
        <f>G162+#REF!</f>
        <v>#REF!</v>
      </c>
      <c r="H161" s="163" t="e">
        <f>G161/F161</f>
        <v>#REF!</v>
      </c>
      <c r="I161" s="170">
        <f>I162</f>
        <v>70500</v>
      </c>
      <c r="J161" s="164" t="e">
        <f>I161/G161</f>
        <v>#REF!</v>
      </c>
      <c r="K161" s="165"/>
      <c r="L161" s="210"/>
      <c r="M161" s="228"/>
      <c r="N161" s="228"/>
      <c r="O161" s="228">
        <f>O162</f>
        <v>16508</v>
      </c>
      <c r="P161" s="173"/>
      <c r="S161" s="156"/>
      <c r="T161" s="156"/>
    </row>
    <row r="162" spans="1:20" s="50" customFormat="1" ht="15">
      <c r="A162" s="59"/>
      <c r="B162" s="60"/>
      <c r="C162" s="60"/>
      <c r="D162" s="61" t="s">
        <v>77</v>
      </c>
      <c r="E162" s="61"/>
      <c r="F162" s="112">
        <f>SUM(F163:F163)</f>
        <v>50000</v>
      </c>
      <c r="G162" s="112">
        <f>SUM(G163:G163)</f>
        <v>50000</v>
      </c>
      <c r="H162" s="87">
        <f>G162/F162</f>
        <v>1</v>
      </c>
      <c r="I162" s="112">
        <f>SUM(I163:I170)</f>
        <v>70500</v>
      </c>
      <c r="J162" s="112">
        <f>SUM(J163:J170)</f>
        <v>0.11</v>
      </c>
      <c r="K162" s="112"/>
      <c r="L162" s="112"/>
      <c r="M162" s="112"/>
      <c r="N162" s="112"/>
      <c r="O162" s="112">
        <f>SUM(O163:O170)</f>
        <v>16508</v>
      </c>
      <c r="P162" s="65"/>
      <c r="S162" s="51"/>
      <c r="T162" s="51"/>
    </row>
    <row r="163" spans="1:20" s="50" customFormat="1" ht="16.5">
      <c r="A163" s="72">
        <v>11</v>
      </c>
      <c r="B163" s="72"/>
      <c r="C163" s="73"/>
      <c r="D163" s="68">
        <v>3811</v>
      </c>
      <c r="E163" s="69" t="s">
        <v>147</v>
      </c>
      <c r="F163" s="99">
        <v>50000</v>
      </c>
      <c r="G163" s="99">
        <v>50000</v>
      </c>
      <c r="H163" s="75">
        <f>G163/F163</f>
        <v>1</v>
      </c>
      <c r="I163" s="99">
        <v>5500</v>
      </c>
      <c r="J163" s="76">
        <f>I163/G163</f>
        <v>0.11</v>
      </c>
      <c r="K163" s="66">
        <v>38</v>
      </c>
      <c r="L163" s="199" t="s">
        <v>34</v>
      </c>
      <c r="M163" s="37"/>
      <c r="N163" s="116"/>
      <c r="O163" s="40"/>
      <c r="P163" s="41"/>
      <c r="S163" s="51"/>
      <c r="T163" s="51"/>
    </row>
    <row r="164" spans="1:20" s="50" customFormat="1" ht="15">
      <c r="A164" s="72">
        <v>11</v>
      </c>
      <c r="B164" s="72"/>
      <c r="C164" s="73"/>
      <c r="D164" s="68">
        <v>3811</v>
      </c>
      <c r="E164" s="69" t="s">
        <v>148</v>
      </c>
      <c r="F164" s="99"/>
      <c r="G164" s="99"/>
      <c r="H164" s="75"/>
      <c r="I164" s="99">
        <v>5000</v>
      </c>
      <c r="J164" s="76"/>
      <c r="K164" s="66"/>
      <c r="L164" s="199"/>
      <c r="M164" s="37"/>
      <c r="N164" s="116"/>
      <c r="O164" s="40">
        <v>1500</v>
      </c>
      <c r="P164" s="41"/>
      <c r="S164" s="51"/>
      <c r="T164" s="51"/>
    </row>
    <row r="165" spans="1:20" s="50" customFormat="1" ht="15" hidden="1">
      <c r="A165" s="72">
        <v>11</v>
      </c>
      <c r="B165" s="72"/>
      <c r="C165" s="73"/>
      <c r="D165" s="68"/>
      <c r="E165" s="69"/>
      <c r="F165" s="99"/>
      <c r="G165" s="99"/>
      <c r="H165" s="75"/>
      <c r="I165" s="99"/>
      <c r="J165" s="76"/>
      <c r="K165" s="66"/>
      <c r="L165" s="199"/>
      <c r="M165" s="37"/>
      <c r="N165" s="116"/>
      <c r="O165" s="40"/>
      <c r="P165" s="41"/>
      <c r="S165" s="51"/>
      <c r="T165" s="51"/>
    </row>
    <row r="166" spans="1:20" s="50" customFormat="1" ht="15">
      <c r="A166" s="72">
        <v>11</v>
      </c>
      <c r="B166" s="72"/>
      <c r="C166" s="73"/>
      <c r="D166" s="68">
        <v>3811</v>
      </c>
      <c r="E166" s="69" t="s">
        <v>149</v>
      </c>
      <c r="F166" s="99"/>
      <c r="G166" s="99"/>
      <c r="H166" s="75"/>
      <c r="I166" s="99">
        <v>5000</v>
      </c>
      <c r="J166" s="76"/>
      <c r="K166" s="66"/>
      <c r="L166" s="199"/>
      <c r="M166" s="37"/>
      <c r="N166" s="116"/>
      <c r="O166" s="40"/>
      <c r="P166" s="41"/>
      <c r="S166" s="51"/>
      <c r="T166" s="51"/>
    </row>
    <row r="167" spans="1:20" s="50" customFormat="1" ht="15">
      <c r="A167" s="72">
        <v>11</v>
      </c>
      <c r="B167" s="72"/>
      <c r="C167" s="73"/>
      <c r="D167" s="68">
        <v>3811</v>
      </c>
      <c r="E167" s="145" t="s">
        <v>131</v>
      </c>
      <c r="F167" s="99"/>
      <c r="G167" s="99"/>
      <c r="H167" s="75"/>
      <c r="I167" s="99">
        <v>13000</v>
      </c>
      <c r="J167" s="76"/>
      <c r="K167" s="66"/>
      <c r="L167" s="199"/>
      <c r="M167" s="37"/>
      <c r="N167" s="116"/>
      <c r="O167" s="40"/>
      <c r="P167" s="41"/>
      <c r="S167" s="51"/>
      <c r="T167" s="51"/>
    </row>
    <row r="168" spans="1:20" s="50" customFormat="1" ht="15">
      <c r="A168" s="72">
        <v>11</v>
      </c>
      <c r="B168" s="72"/>
      <c r="C168" s="73"/>
      <c r="D168" s="68">
        <v>3811</v>
      </c>
      <c r="E168" s="69" t="s">
        <v>150</v>
      </c>
      <c r="F168" s="99"/>
      <c r="G168" s="99"/>
      <c r="H168" s="75"/>
      <c r="I168" s="99">
        <v>5000</v>
      </c>
      <c r="J168" s="76"/>
      <c r="K168" s="66"/>
      <c r="L168" s="199"/>
      <c r="M168" s="37"/>
      <c r="N168" s="116"/>
      <c r="O168" s="40"/>
      <c r="P168" s="41"/>
      <c r="S168" s="51"/>
      <c r="T168" s="51"/>
    </row>
    <row r="169" spans="1:20" s="50" customFormat="1" ht="16.5" customHeight="1">
      <c r="A169" s="72">
        <v>11</v>
      </c>
      <c r="B169" s="72"/>
      <c r="C169" s="73"/>
      <c r="D169" s="68">
        <v>3811</v>
      </c>
      <c r="E169" s="69" t="s">
        <v>155</v>
      </c>
      <c r="F169" s="99"/>
      <c r="G169" s="99"/>
      <c r="H169" s="75"/>
      <c r="I169" s="99">
        <v>7000</v>
      </c>
      <c r="J169" s="76"/>
      <c r="K169" s="66"/>
      <c r="L169" s="199"/>
      <c r="M169" s="37"/>
      <c r="N169" s="116"/>
      <c r="O169" s="40"/>
      <c r="P169" s="41"/>
      <c r="S169" s="51"/>
      <c r="T169" s="51"/>
    </row>
    <row r="170" spans="1:20" s="50" customFormat="1" ht="15">
      <c r="A170" s="72">
        <v>11</v>
      </c>
      <c r="B170" s="72"/>
      <c r="C170" s="73"/>
      <c r="D170" s="68">
        <v>3811</v>
      </c>
      <c r="E170" s="69" t="s">
        <v>192</v>
      </c>
      <c r="F170" s="99"/>
      <c r="G170" s="99"/>
      <c r="H170" s="75"/>
      <c r="I170" s="99">
        <v>30000</v>
      </c>
      <c r="J170" s="76"/>
      <c r="K170" s="66"/>
      <c r="L170" s="199"/>
      <c r="M170" s="37"/>
      <c r="N170" s="116"/>
      <c r="O170" s="40">
        <v>15008</v>
      </c>
      <c r="P170" s="41"/>
      <c r="S170" s="51"/>
      <c r="T170" s="51"/>
    </row>
    <row r="171" spans="1:20" s="155" customFormat="1" ht="14.25" customHeight="1">
      <c r="A171" s="167"/>
      <c r="B171" s="167"/>
      <c r="C171" s="160" t="s">
        <v>78</v>
      </c>
      <c r="D171" s="161"/>
      <c r="E171" s="161"/>
      <c r="F171" s="170" t="e">
        <f>#REF!+#REF!</f>
        <v>#REF!</v>
      </c>
      <c r="G171" s="170" t="e">
        <f>#REF!+#REF!</f>
        <v>#REF!</v>
      </c>
      <c r="H171" s="163" t="e">
        <f>G171/F171</f>
        <v>#REF!</v>
      </c>
      <c r="I171" s="170">
        <f>SUM(I172:I185)</f>
        <v>714000</v>
      </c>
      <c r="J171" s="170">
        <f>SUM(J172:J185)</f>
        <v>0</v>
      </c>
      <c r="K171" s="170"/>
      <c r="L171" s="170"/>
      <c r="M171" s="170"/>
      <c r="N171" s="170"/>
      <c r="O171" s="170">
        <f>SUM(O172:O185)</f>
        <v>319200</v>
      </c>
      <c r="P171" s="172"/>
      <c r="S171" s="156"/>
      <c r="T171" s="156"/>
    </row>
    <row r="172" spans="1:20" s="50" customFormat="1" ht="15">
      <c r="A172" s="72">
        <v>11</v>
      </c>
      <c r="B172" s="72"/>
      <c r="C172" s="73"/>
      <c r="D172" s="68">
        <v>3811</v>
      </c>
      <c r="E172" s="145" t="s">
        <v>142</v>
      </c>
      <c r="F172" s="83"/>
      <c r="G172" s="83"/>
      <c r="H172" s="75"/>
      <c r="I172" s="83">
        <v>600000</v>
      </c>
      <c r="J172" s="76"/>
      <c r="K172" s="66"/>
      <c r="L172" s="199"/>
      <c r="M172" s="37"/>
      <c r="N172" s="116"/>
      <c r="O172" s="40">
        <v>300000</v>
      </c>
      <c r="P172" s="41"/>
      <c r="S172" s="51"/>
      <c r="T172" s="51"/>
    </row>
    <row r="173" spans="1:20" s="50" customFormat="1" ht="15">
      <c r="A173" s="72">
        <v>11</v>
      </c>
      <c r="B173" s="72"/>
      <c r="C173" s="73"/>
      <c r="D173" s="68">
        <v>3811</v>
      </c>
      <c r="E173" s="145" t="s">
        <v>203</v>
      </c>
      <c r="F173" s="83"/>
      <c r="G173" s="83"/>
      <c r="H173" s="75"/>
      <c r="I173" s="83">
        <v>1000</v>
      </c>
      <c r="J173" s="76"/>
      <c r="K173" s="66"/>
      <c r="L173" s="199"/>
      <c r="M173" s="37"/>
      <c r="N173" s="116"/>
      <c r="O173" s="40"/>
      <c r="P173" s="41"/>
      <c r="S173" s="51"/>
      <c r="T173" s="51"/>
    </row>
    <row r="174" spans="1:20" s="50" customFormat="1" ht="15">
      <c r="A174" s="72">
        <v>11</v>
      </c>
      <c r="B174" s="72"/>
      <c r="C174" s="73"/>
      <c r="D174" s="68">
        <v>3811</v>
      </c>
      <c r="E174" s="145" t="s">
        <v>144</v>
      </c>
      <c r="F174" s="83"/>
      <c r="G174" s="83"/>
      <c r="H174" s="75"/>
      <c r="I174" s="83">
        <v>12000</v>
      </c>
      <c r="J174" s="76"/>
      <c r="K174" s="66"/>
      <c r="L174" s="199"/>
      <c r="M174" s="37"/>
      <c r="N174" s="116"/>
      <c r="O174" s="40">
        <v>11000</v>
      </c>
      <c r="P174" s="41"/>
      <c r="S174" s="51"/>
      <c r="T174" s="51"/>
    </row>
    <row r="175" spans="1:20" s="50" customFormat="1" ht="15">
      <c r="A175" s="72">
        <v>11</v>
      </c>
      <c r="B175" s="72"/>
      <c r="C175" s="73"/>
      <c r="D175" s="68">
        <v>3811</v>
      </c>
      <c r="E175" s="145" t="s">
        <v>145</v>
      </c>
      <c r="F175" s="83"/>
      <c r="G175" s="83"/>
      <c r="H175" s="75"/>
      <c r="I175" s="83">
        <v>12000</v>
      </c>
      <c r="J175" s="76"/>
      <c r="K175" s="66"/>
      <c r="L175" s="199"/>
      <c r="M175" s="37"/>
      <c r="N175" s="116"/>
      <c r="O175" s="40"/>
      <c r="P175" s="41"/>
      <c r="S175" s="51"/>
      <c r="T175" s="51"/>
    </row>
    <row r="176" spans="1:20" s="50" customFormat="1" ht="15">
      <c r="A176" s="72">
        <v>11</v>
      </c>
      <c r="B176" s="72"/>
      <c r="C176" s="73"/>
      <c r="D176" s="68">
        <v>3811</v>
      </c>
      <c r="E176" s="145" t="s">
        <v>143</v>
      </c>
      <c r="F176" s="83"/>
      <c r="G176" s="83"/>
      <c r="H176" s="75"/>
      <c r="I176" s="83">
        <v>12000</v>
      </c>
      <c r="J176" s="76"/>
      <c r="K176" s="66"/>
      <c r="L176" s="199"/>
      <c r="M176" s="37"/>
      <c r="N176" s="116"/>
      <c r="O176" s="40">
        <v>5000</v>
      </c>
      <c r="P176" s="41"/>
      <c r="S176" s="51"/>
      <c r="T176" s="51"/>
    </row>
    <row r="177" spans="1:20" s="50" customFormat="1" ht="15">
      <c r="A177" s="72">
        <v>11</v>
      </c>
      <c r="B177" s="72"/>
      <c r="C177" s="73"/>
      <c r="D177" s="68">
        <v>3811</v>
      </c>
      <c r="E177" s="145" t="s">
        <v>194</v>
      </c>
      <c r="F177" s="83"/>
      <c r="G177" s="83"/>
      <c r="H177" s="75"/>
      <c r="I177" s="83">
        <v>12000</v>
      </c>
      <c r="J177" s="76"/>
      <c r="K177" s="66"/>
      <c r="L177" s="199"/>
      <c r="M177" s="37"/>
      <c r="N177" s="116"/>
      <c r="O177" s="40"/>
      <c r="P177" s="41"/>
      <c r="S177" s="51"/>
      <c r="T177" s="51"/>
    </row>
    <row r="178" spans="1:20" s="50" customFormat="1" ht="15">
      <c r="A178" s="72">
        <v>11</v>
      </c>
      <c r="B178" s="72"/>
      <c r="C178" s="73"/>
      <c r="D178" s="68">
        <v>3811</v>
      </c>
      <c r="E178" s="145" t="s">
        <v>162</v>
      </c>
      <c r="F178" s="83"/>
      <c r="G178" s="83"/>
      <c r="H178" s="75"/>
      <c r="I178" s="83">
        <v>12000</v>
      </c>
      <c r="J178" s="76"/>
      <c r="K178" s="66"/>
      <c r="L178" s="199"/>
      <c r="M178" s="37"/>
      <c r="N178" s="116"/>
      <c r="O178" s="40"/>
      <c r="P178" s="41"/>
      <c r="S178" s="51"/>
      <c r="T178" s="51"/>
    </row>
    <row r="179" spans="1:20" s="50" customFormat="1" ht="15">
      <c r="A179" s="72">
        <v>11</v>
      </c>
      <c r="B179" s="72"/>
      <c r="C179" s="73"/>
      <c r="D179" s="68">
        <v>3811</v>
      </c>
      <c r="E179" s="145" t="s">
        <v>163</v>
      </c>
      <c r="F179" s="83"/>
      <c r="G179" s="83"/>
      <c r="H179" s="75"/>
      <c r="I179" s="83">
        <v>5000</v>
      </c>
      <c r="J179" s="76"/>
      <c r="K179" s="66"/>
      <c r="L179" s="199"/>
      <c r="M179" s="37"/>
      <c r="N179" s="116"/>
      <c r="O179" s="40"/>
      <c r="P179" s="41"/>
      <c r="S179" s="51"/>
      <c r="T179" s="51"/>
    </row>
    <row r="180" spans="1:20" s="50" customFormat="1" ht="15">
      <c r="A180" s="72">
        <v>11</v>
      </c>
      <c r="B180" s="72"/>
      <c r="C180" s="73"/>
      <c r="D180" s="68">
        <v>3811</v>
      </c>
      <c r="E180" s="145" t="s">
        <v>205</v>
      </c>
      <c r="F180" s="83"/>
      <c r="G180" s="83"/>
      <c r="H180" s="75"/>
      <c r="I180" s="83">
        <v>1000</v>
      </c>
      <c r="J180" s="76"/>
      <c r="K180" s="66"/>
      <c r="L180" s="199"/>
      <c r="M180" s="37"/>
      <c r="N180" s="116"/>
      <c r="O180" s="40"/>
      <c r="P180" s="41"/>
      <c r="S180" s="51"/>
      <c r="T180" s="51"/>
    </row>
    <row r="181" spans="1:20" s="50" customFormat="1" ht="15">
      <c r="A181" s="72">
        <v>11</v>
      </c>
      <c r="B181" s="72"/>
      <c r="C181" s="73"/>
      <c r="D181" s="68">
        <v>3811</v>
      </c>
      <c r="E181" s="145" t="s">
        <v>141</v>
      </c>
      <c r="F181" s="83"/>
      <c r="G181" s="83"/>
      <c r="H181" s="75"/>
      <c r="I181" s="83">
        <v>2000</v>
      </c>
      <c r="J181" s="76"/>
      <c r="K181" s="66"/>
      <c r="L181" s="199"/>
      <c r="M181" s="37"/>
      <c r="N181" s="116"/>
      <c r="O181" s="40">
        <v>1500</v>
      </c>
      <c r="P181" s="41"/>
      <c r="S181" s="51"/>
      <c r="T181" s="51"/>
    </row>
    <row r="182" spans="1:20" s="50" customFormat="1" ht="15">
      <c r="A182" s="72">
        <v>11</v>
      </c>
      <c r="B182" s="72"/>
      <c r="C182" s="73"/>
      <c r="D182" s="68">
        <v>3811</v>
      </c>
      <c r="E182" s="145" t="s">
        <v>206</v>
      </c>
      <c r="F182" s="83"/>
      <c r="G182" s="83"/>
      <c r="H182" s="75"/>
      <c r="I182" s="83">
        <v>3000</v>
      </c>
      <c r="J182" s="76"/>
      <c r="K182" s="66"/>
      <c r="L182" s="199"/>
      <c r="M182" s="37"/>
      <c r="N182" s="116"/>
      <c r="O182" s="40"/>
      <c r="P182" s="41"/>
      <c r="S182" s="51"/>
      <c r="T182" s="51"/>
    </row>
    <row r="183" ht="15" hidden="1"/>
    <row r="184" spans="1:20" s="50" customFormat="1" ht="15">
      <c r="A184" s="72">
        <v>11</v>
      </c>
      <c r="B184" s="72"/>
      <c r="C184" s="73"/>
      <c r="D184" s="68">
        <v>3811</v>
      </c>
      <c r="E184" s="145" t="s">
        <v>146</v>
      </c>
      <c r="F184" s="83"/>
      <c r="G184" s="83"/>
      <c r="H184" s="75"/>
      <c r="I184" s="83">
        <v>12000</v>
      </c>
      <c r="J184" s="76"/>
      <c r="K184" s="66"/>
      <c r="L184" s="199"/>
      <c r="M184" s="37"/>
      <c r="N184" s="116"/>
      <c r="O184" s="40"/>
      <c r="P184" s="41"/>
      <c r="S184" s="51"/>
      <c r="T184" s="51"/>
    </row>
    <row r="185" spans="1:20" s="50" customFormat="1" ht="15">
      <c r="A185" s="72">
        <v>11</v>
      </c>
      <c r="B185" s="72"/>
      <c r="C185" s="73"/>
      <c r="D185" s="68">
        <v>3811</v>
      </c>
      <c r="E185" s="145" t="s">
        <v>193</v>
      </c>
      <c r="F185" s="83"/>
      <c r="G185" s="83"/>
      <c r="H185" s="75"/>
      <c r="I185" s="83">
        <v>30000</v>
      </c>
      <c r="J185" s="76"/>
      <c r="K185" s="66"/>
      <c r="L185" s="199"/>
      <c r="M185" s="37"/>
      <c r="N185" s="116"/>
      <c r="O185" s="40">
        <v>1700</v>
      </c>
      <c r="P185" s="41"/>
      <c r="S185" s="51"/>
      <c r="T185" s="51"/>
    </row>
    <row r="186" spans="1:20" s="225" customFormat="1" ht="15">
      <c r="A186" s="218" t="s">
        <v>166</v>
      </c>
      <c r="B186" s="218"/>
      <c r="C186" s="219"/>
      <c r="D186" s="220"/>
      <c r="E186" s="221"/>
      <c r="F186" s="222"/>
      <c r="G186" s="222"/>
      <c r="H186" s="223"/>
      <c r="I186" s="222">
        <f>SUM(I187:I195)</f>
        <v>540000</v>
      </c>
      <c r="J186" s="222">
        <f>SUM(J187:J195)</f>
        <v>20</v>
      </c>
      <c r="K186" s="222"/>
      <c r="L186" s="222"/>
      <c r="M186" s="222"/>
      <c r="N186" s="222"/>
      <c r="O186" s="222">
        <f>SUM(O187:O195)</f>
        <v>250921</v>
      </c>
      <c r="P186" s="224"/>
      <c r="S186" s="226"/>
      <c r="T186" s="226"/>
    </row>
    <row r="187" spans="1:20" s="50" customFormat="1" ht="15">
      <c r="A187" s="72">
        <v>11</v>
      </c>
      <c r="B187" s="72">
        <v>42</v>
      </c>
      <c r="C187" s="73"/>
      <c r="D187" s="68">
        <v>4214</v>
      </c>
      <c r="E187" s="69" t="s">
        <v>195</v>
      </c>
      <c r="F187" s="83"/>
      <c r="G187" s="83"/>
      <c r="H187" s="75"/>
      <c r="I187" s="83">
        <v>70000</v>
      </c>
      <c r="J187" s="76"/>
      <c r="K187" s="66"/>
      <c r="L187" s="199"/>
      <c r="M187" s="37"/>
      <c r="N187" s="116"/>
      <c r="O187" s="40">
        <v>14667</v>
      </c>
      <c r="P187" s="41"/>
      <c r="S187" s="51"/>
      <c r="T187" s="51"/>
    </row>
    <row r="188" spans="1:20" s="50" customFormat="1" ht="15">
      <c r="A188" s="72">
        <v>11</v>
      </c>
      <c r="B188" s="72">
        <v>42</v>
      </c>
      <c r="C188" s="73"/>
      <c r="D188" s="68">
        <v>4214</v>
      </c>
      <c r="E188" s="69" t="s">
        <v>197</v>
      </c>
      <c r="F188" s="83"/>
      <c r="G188" s="83"/>
      <c r="H188" s="75"/>
      <c r="I188" s="83">
        <v>70000</v>
      </c>
      <c r="J188" s="76"/>
      <c r="K188" s="66"/>
      <c r="L188" s="199"/>
      <c r="M188" s="37"/>
      <c r="N188" s="116"/>
      <c r="O188" s="40">
        <v>14667</v>
      </c>
      <c r="P188" s="41"/>
      <c r="S188" s="51"/>
      <c r="T188" s="51"/>
    </row>
    <row r="189" spans="1:20" s="50" customFormat="1" ht="15">
      <c r="A189" s="72">
        <v>11</v>
      </c>
      <c r="B189" s="72">
        <v>42</v>
      </c>
      <c r="C189" s="73"/>
      <c r="D189" s="68">
        <v>4214</v>
      </c>
      <c r="E189" s="69" t="s">
        <v>196</v>
      </c>
      <c r="F189" s="83"/>
      <c r="G189" s="83"/>
      <c r="H189" s="75"/>
      <c r="I189" s="83">
        <v>70000</v>
      </c>
      <c r="J189" s="76"/>
      <c r="K189" s="66"/>
      <c r="L189" s="199"/>
      <c r="M189" s="37"/>
      <c r="N189" s="116"/>
      <c r="O189" s="40">
        <v>25625</v>
      </c>
      <c r="P189" s="41"/>
      <c r="S189" s="51"/>
      <c r="T189" s="51"/>
    </row>
    <row r="190" spans="1:20" s="50" customFormat="1" ht="15" hidden="1">
      <c r="A190" s="72">
        <v>11</v>
      </c>
      <c r="B190" s="72">
        <v>42</v>
      </c>
      <c r="C190" s="73"/>
      <c r="D190" s="68">
        <v>4214</v>
      </c>
      <c r="E190" s="69" t="s">
        <v>132</v>
      </c>
      <c r="F190" s="83"/>
      <c r="G190" s="83"/>
      <c r="H190" s="75"/>
      <c r="I190" s="83"/>
      <c r="J190" s="76"/>
      <c r="K190" s="66"/>
      <c r="L190" s="199"/>
      <c r="M190" s="37"/>
      <c r="N190" s="116"/>
      <c r="O190" s="40"/>
      <c r="P190" s="41"/>
      <c r="S190" s="51"/>
      <c r="T190" s="51"/>
    </row>
    <row r="191" spans="1:20" s="50" customFormat="1" ht="15">
      <c r="A191" s="72">
        <v>11</v>
      </c>
      <c r="B191" s="72">
        <v>42</v>
      </c>
      <c r="C191" s="73"/>
      <c r="D191" s="68">
        <v>4214</v>
      </c>
      <c r="E191" s="69" t="s">
        <v>209</v>
      </c>
      <c r="F191" s="83"/>
      <c r="G191" s="83"/>
      <c r="H191" s="75"/>
      <c r="I191" s="83">
        <v>70000</v>
      </c>
      <c r="J191" s="76"/>
      <c r="K191" s="66"/>
      <c r="L191" s="199"/>
      <c r="M191" s="37"/>
      <c r="N191" s="116"/>
      <c r="O191" s="40">
        <v>157995</v>
      </c>
      <c r="P191" s="41"/>
      <c r="S191" s="51"/>
      <c r="T191" s="51"/>
    </row>
    <row r="192" spans="1:20" s="50" customFormat="1" ht="15">
      <c r="A192" s="72">
        <v>11</v>
      </c>
      <c r="B192" s="72">
        <v>42</v>
      </c>
      <c r="C192" s="73"/>
      <c r="D192" s="68">
        <v>4214</v>
      </c>
      <c r="E192" s="69" t="s">
        <v>134</v>
      </c>
      <c r="F192" s="83"/>
      <c r="G192" s="83"/>
      <c r="H192" s="75"/>
      <c r="I192" s="83">
        <v>20000</v>
      </c>
      <c r="J192" s="76"/>
      <c r="K192" s="66"/>
      <c r="L192" s="199"/>
      <c r="M192" s="37"/>
      <c r="N192" s="116"/>
      <c r="O192" s="40">
        <v>34042</v>
      </c>
      <c r="P192" s="41"/>
      <c r="S192" s="51"/>
      <c r="T192" s="51"/>
    </row>
    <row r="193" spans="1:20" s="50" customFormat="1" ht="15">
      <c r="A193" s="72">
        <v>11</v>
      </c>
      <c r="B193" s="72">
        <v>42</v>
      </c>
      <c r="C193" s="73"/>
      <c r="D193" s="68">
        <v>4214</v>
      </c>
      <c r="E193" s="69" t="s">
        <v>133</v>
      </c>
      <c r="F193" s="83"/>
      <c r="G193" s="83"/>
      <c r="H193" s="75"/>
      <c r="I193" s="83">
        <v>70000</v>
      </c>
      <c r="J193" s="76"/>
      <c r="K193" s="66"/>
      <c r="L193" s="199"/>
      <c r="M193" s="37"/>
      <c r="N193" s="116"/>
      <c r="O193" s="40"/>
      <c r="P193" s="41"/>
      <c r="S193" s="51"/>
      <c r="T193" s="51"/>
    </row>
    <row r="194" spans="1:20" s="50" customFormat="1" ht="15" customHeight="1">
      <c r="A194" s="72">
        <v>11</v>
      </c>
      <c r="B194" s="72">
        <v>42</v>
      </c>
      <c r="C194" s="73"/>
      <c r="D194" s="68">
        <v>4214</v>
      </c>
      <c r="E194" s="69" t="s">
        <v>112</v>
      </c>
      <c r="F194" s="83"/>
      <c r="G194" s="83"/>
      <c r="H194" s="75"/>
      <c r="I194" s="83">
        <v>70000</v>
      </c>
      <c r="J194" s="76"/>
      <c r="K194" s="66"/>
      <c r="L194" s="199"/>
      <c r="M194" s="37"/>
      <c r="N194" s="116"/>
      <c r="O194" s="40">
        <v>3925</v>
      </c>
      <c r="P194" s="41"/>
      <c r="S194" s="51"/>
      <c r="T194" s="51"/>
    </row>
    <row r="195" spans="1:20" s="50" customFormat="1" ht="15" customHeight="1">
      <c r="A195" s="72">
        <v>11</v>
      </c>
      <c r="B195" s="72">
        <v>42</v>
      </c>
      <c r="C195" s="73"/>
      <c r="D195" s="68">
        <v>4214</v>
      </c>
      <c r="E195" s="69" t="s">
        <v>198</v>
      </c>
      <c r="F195" s="83">
        <v>5000</v>
      </c>
      <c r="G195" s="83">
        <v>5000</v>
      </c>
      <c r="H195" s="75">
        <f>G195/F195</f>
        <v>1</v>
      </c>
      <c r="I195" s="83">
        <v>100000</v>
      </c>
      <c r="J195" s="76">
        <f>I195/G195</f>
        <v>20</v>
      </c>
      <c r="K195" s="66"/>
      <c r="L195" s="199"/>
      <c r="M195" s="37"/>
      <c r="N195" s="110"/>
      <c r="O195" s="37"/>
      <c r="P195" s="41"/>
      <c r="S195" s="51"/>
      <c r="T195" s="51"/>
    </row>
    <row r="196" spans="1:20" s="155" customFormat="1" ht="14.25" customHeight="1">
      <c r="A196" s="167"/>
      <c r="B196" s="167"/>
      <c r="C196" s="160" t="s">
        <v>79</v>
      </c>
      <c r="D196" s="161"/>
      <c r="E196" s="161"/>
      <c r="F196" s="170" t="e">
        <f>#REF!+#REF!</f>
        <v>#REF!</v>
      </c>
      <c r="G196" s="170" t="e">
        <f>#REF!+#REF!</f>
        <v>#REF!</v>
      </c>
      <c r="H196" s="163" t="e">
        <f>G196/F196</f>
        <v>#REF!</v>
      </c>
      <c r="I196" s="170">
        <f>SUM(I197:I208)</f>
        <v>148000</v>
      </c>
      <c r="J196" s="170">
        <f>SUM(J197:J208)</f>
        <v>0</v>
      </c>
      <c r="K196" s="170"/>
      <c r="L196" s="170"/>
      <c r="M196" s="170"/>
      <c r="N196" s="170"/>
      <c r="O196" s="170">
        <f>SUM(O197:O208)</f>
        <v>65600</v>
      </c>
      <c r="P196" s="166"/>
      <c r="S196" s="156"/>
      <c r="T196" s="156"/>
    </row>
    <row r="197" spans="1:20" s="50" customFormat="1" ht="15" customHeight="1">
      <c r="A197" s="72">
        <v>11</v>
      </c>
      <c r="B197" s="72"/>
      <c r="C197" s="73"/>
      <c r="D197" s="68">
        <v>3811</v>
      </c>
      <c r="E197" s="69" t="s">
        <v>160</v>
      </c>
      <c r="F197" s="99"/>
      <c r="G197" s="99"/>
      <c r="H197" s="75"/>
      <c r="I197" s="99">
        <v>7000</v>
      </c>
      <c r="J197" s="76"/>
      <c r="K197" s="66"/>
      <c r="L197" s="199"/>
      <c r="M197" s="37"/>
      <c r="N197" s="132"/>
      <c r="O197" s="40"/>
      <c r="P197" s="41"/>
      <c r="S197" s="51"/>
      <c r="T197" s="51"/>
    </row>
    <row r="198" spans="1:20" s="50" customFormat="1" ht="15">
      <c r="A198" s="72">
        <v>11</v>
      </c>
      <c r="B198" s="72"/>
      <c r="C198" s="73"/>
      <c r="D198" s="68">
        <v>3811</v>
      </c>
      <c r="E198" s="69" t="s">
        <v>118</v>
      </c>
      <c r="F198" s="99"/>
      <c r="G198" s="99"/>
      <c r="H198" s="75"/>
      <c r="I198" s="99">
        <v>30000</v>
      </c>
      <c r="J198" s="76"/>
      <c r="K198" s="66"/>
      <c r="L198" s="199"/>
      <c r="M198" s="37"/>
      <c r="N198" s="132"/>
      <c r="O198" s="40">
        <v>22000</v>
      </c>
      <c r="P198" s="41"/>
      <c r="S198" s="51"/>
      <c r="T198" s="51"/>
    </row>
    <row r="199" spans="1:20" s="50" customFormat="1" ht="15">
      <c r="A199" s="72">
        <v>11</v>
      </c>
      <c r="B199" s="72"/>
      <c r="C199" s="73"/>
      <c r="D199" s="68">
        <v>3811</v>
      </c>
      <c r="E199" s="69" t="s">
        <v>139</v>
      </c>
      <c r="F199" s="99"/>
      <c r="G199" s="99"/>
      <c r="H199" s="75"/>
      <c r="I199" s="99">
        <v>5000</v>
      </c>
      <c r="J199" s="76"/>
      <c r="K199" s="66"/>
      <c r="L199" s="199"/>
      <c r="M199" s="37"/>
      <c r="N199" s="132"/>
      <c r="O199" s="40"/>
      <c r="P199" s="41"/>
      <c r="S199" s="51"/>
      <c r="T199" s="51"/>
    </row>
    <row r="200" spans="1:20" s="50" customFormat="1" ht="15.75" customHeight="1">
      <c r="A200" s="72">
        <v>11</v>
      </c>
      <c r="B200" s="72"/>
      <c r="C200" s="73"/>
      <c r="D200" s="68">
        <v>3811</v>
      </c>
      <c r="E200" s="69" t="s">
        <v>140</v>
      </c>
      <c r="F200" s="99"/>
      <c r="G200" s="99"/>
      <c r="H200" s="75"/>
      <c r="I200" s="99">
        <v>5000</v>
      </c>
      <c r="J200" s="76"/>
      <c r="K200" s="66"/>
      <c r="L200" s="199"/>
      <c r="M200" s="37"/>
      <c r="N200" s="132"/>
      <c r="O200" s="40">
        <v>5000</v>
      </c>
      <c r="P200" s="41"/>
      <c r="S200" s="51"/>
      <c r="T200" s="51"/>
    </row>
    <row r="201" spans="1:20" s="50" customFormat="1" ht="14.25" customHeight="1">
      <c r="A201" s="72">
        <v>11</v>
      </c>
      <c r="B201" s="72"/>
      <c r="C201" s="73"/>
      <c r="D201" s="68">
        <v>3811</v>
      </c>
      <c r="E201" s="69" t="s">
        <v>115</v>
      </c>
      <c r="F201" s="99"/>
      <c r="G201" s="99"/>
      <c r="H201" s="75"/>
      <c r="I201" s="99">
        <v>1000</v>
      </c>
      <c r="J201" s="76"/>
      <c r="K201" s="66"/>
      <c r="L201" s="199"/>
      <c r="M201" s="37"/>
      <c r="N201" s="132"/>
      <c r="O201" s="40"/>
      <c r="P201" s="41"/>
      <c r="S201" s="51"/>
      <c r="T201" s="51"/>
    </row>
    <row r="202" spans="1:20" s="50" customFormat="1" ht="1.5" customHeight="1" hidden="1">
      <c r="A202" s="72">
        <v>11</v>
      </c>
      <c r="B202" s="72"/>
      <c r="C202" s="73"/>
      <c r="D202" s="68">
        <v>3811</v>
      </c>
      <c r="E202" s="69" t="s">
        <v>169</v>
      </c>
      <c r="F202" s="99"/>
      <c r="G202" s="99"/>
      <c r="H202" s="75"/>
      <c r="I202" s="99"/>
      <c r="J202" s="76"/>
      <c r="K202" s="66"/>
      <c r="L202" s="199"/>
      <c r="M202" s="37"/>
      <c r="N202" s="132"/>
      <c r="O202" s="40"/>
      <c r="P202" s="41"/>
      <c r="S202" s="51"/>
      <c r="T202" s="51"/>
    </row>
    <row r="203" spans="1:20" s="50" customFormat="1" ht="15" hidden="1">
      <c r="A203" s="72">
        <v>11</v>
      </c>
      <c r="B203" s="72"/>
      <c r="C203" s="73"/>
      <c r="D203" s="68">
        <v>3811</v>
      </c>
      <c r="E203" s="69" t="s">
        <v>168</v>
      </c>
      <c r="F203" s="99"/>
      <c r="G203" s="99"/>
      <c r="H203" s="75"/>
      <c r="I203" s="99"/>
      <c r="J203" s="76"/>
      <c r="K203" s="66"/>
      <c r="L203" s="199"/>
      <c r="M203" s="37"/>
      <c r="N203" s="132"/>
      <c r="O203" s="40"/>
      <c r="P203" s="41"/>
      <c r="S203" s="51"/>
      <c r="T203" s="51"/>
    </row>
    <row r="204" spans="1:20" s="50" customFormat="1" ht="15" hidden="1">
      <c r="A204" s="72">
        <v>11</v>
      </c>
      <c r="B204" s="72"/>
      <c r="C204" s="73"/>
      <c r="D204" s="68">
        <v>3811</v>
      </c>
      <c r="E204" s="69" t="s">
        <v>167</v>
      </c>
      <c r="F204" s="99"/>
      <c r="G204" s="99"/>
      <c r="H204" s="75"/>
      <c r="I204" s="99"/>
      <c r="J204" s="76"/>
      <c r="K204" s="66"/>
      <c r="L204" s="199"/>
      <c r="M204" s="37"/>
      <c r="N204" s="132"/>
      <c r="O204" s="40"/>
      <c r="P204" s="41"/>
      <c r="S204" s="51"/>
      <c r="T204" s="51"/>
    </row>
    <row r="205" spans="1:20" s="50" customFormat="1" ht="15">
      <c r="A205" s="72">
        <v>11</v>
      </c>
      <c r="B205" s="72"/>
      <c r="C205" s="73"/>
      <c r="D205" s="68">
        <v>3811</v>
      </c>
      <c r="E205" s="69" t="s">
        <v>204</v>
      </c>
      <c r="F205" s="99"/>
      <c r="G205" s="99"/>
      <c r="H205" s="75"/>
      <c r="I205" s="99">
        <v>10000</v>
      </c>
      <c r="J205" s="76"/>
      <c r="K205" s="66"/>
      <c r="L205" s="199"/>
      <c r="M205" s="37"/>
      <c r="N205" s="132"/>
      <c r="O205" s="40">
        <v>3500</v>
      </c>
      <c r="P205" s="41"/>
      <c r="S205" s="51"/>
      <c r="T205" s="51"/>
    </row>
    <row r="206" spans="1:20" s="50" customFormat="1" ht="15">
      <c r="A206" s="72">
        <v>11</v>
      </c>
      <c r="B206" s="72"/>
      <c r="C206" s="73"/>
      <c r="D206" s="68">
        <v>3811</v>
      </c>
      <c r="E206" s="145" t="s">
        <v>210</v>
      </c>
      <c r="F206" s="83"/>
      <c r="G206" s="83"/>
      <c r="H206" s="75"/>
      <c r="I206" s="83"/>
      <c r="J206" s="76"/>
      <c r="K206" s="66"/>
      <c r="L206" s="199"/>
      <c r="M206" s="37"/>
      <c r="N206" s="116"/>
      <c r="O206" s="40">
        <v>2000</v>
      </c>
      <c r="P206" s="41"/>
      <c r="S206" s="51"/>
      <c r="T206" s="51"/>
    </row>
    <row r="207" spans="1:20" s="50" customFormat="1" ht="15">
      <c r="A207" s="72">
        <v>11</v>
      </c>
      <c r="B207" s="72"/>
      <c r="C207" s="73"/>
      <c r="D207" s="68">
        <v>3811</v>
      </c>
      <c r="E207" s="69" t="s">
        <v>113</v>
      </c>
      <c r="F207" s="99"/>
      <c r="G207" s="99"/>
      <c r="H207" s="75"/>
      <c r="I207" s="99">
        <v>60000</v>
      </c>
      <c r="J207" s="76"/>
      <c r="K207" s="66"/>
      <c r="L207" s="199"/>
      <c r="M207" s="37"/>
      <c r="N207" s="132"/>
      <c r="O207" s="40">
        <v>32600</v>
      </c>
      <c r="P207" s="41"/>
      <c r="S207" s="51"/>
      <c r="T207" s="51"/>
    </row>
    <row r="208" spans="1:20" s="50" customFormat="1" ht="16.5" customHeight="1">
      <c r="A208" s="72">
        <v>11</v>
      </c>
      <c r="B208" s="72"/>
      <c r="C208" s="73"/>
      <c r="D208" s="68">
        <v>3811</v>
      </c>
      <c r="E208" s="69" t="s">
        <v>202</v>
      </c>
      <c r="F208" s="99"/>
      <c r="G208" s="99"/>
      <c r="H208" s="75"/>
      <c r="I208" s="99">
        <v>30000</v>
      </c>
      <c r="J208" s="76"/>
      <c r="K208" s="66"/>
      <c r="L208" s="199"/>
      <c r="M208" s="37"/>
      <c r="N208" s="132"/>
      <c r="O208" s="40">
        <v>500</v>
      </c>
      <c r="P208" s="41"/>
      <c r="S208" s="51"/>
      <c r="T208" s="51"/>
    </row>
    <row r="209" spans="1:20" s="50" customFormat="1" ht="15">
      <c r="A209" s="52"/>
      <c r="B209" s="53" t="s">
        <v>81</v>
      </c>
      <c r="C209" s="53"/>
      <c r="D209" s="54"/>
      <c r="E209" s="54"/>
      <c r="F209" s="102">
        <f>F210</f>
        <v>275000</v>
      </c>
      <c r="G209" s="102">
        <f>G210</f>
        <v>285000</v>
      </c>
      <c r="H209" s="103">
        <f aca="true" t="shared" si="7" ref="H209:H214">G209/F209</f>
        <v>1.0363636363636364</v>
      </c>
      <c r="I209" s="154">
        <f>SUM(I210)</f>
        <v>6099053</v>
      </c>
      <c r="J209" s="104">
        <f aca="true" t="shared" si="8" ref="J209:J214">I209/G209</f>
        <v>21.400185964912282</v>
      </c>
      <c r="K209" s="105"/>
      <c r="L209" s="208"/>
      <c r="M209" s="102"/>
      <c r="N209" s="102"/>
      <c r="O209" s="102">
        <f>O210</f>
        <v>1130939</v>
      </c>
      <c r="P209" s="106"/>
      <c r="S209" s="51"/>
      <c r="T209" s="51"/>
    </row>
    <row r="210" spans="1:20" s="155" customFormat="1" ht="15">
      <c r="A210" s="159"/>
      <c r="B210" s="160"/>
      <c r="C210" s="160" t="s">
        <v>82</v>
      </c>
      <c r="D210" s="161"/>
      <c r="E210" s="161"/>
      <c r="F210" s="170">
        <f>F213+F211+F217</f>
        <v>275000</v>
      </c>
      <c r="G210" s="170">
        <f>G213+G211+G217</f>
        <v>285000</v>
      </c>
      <c r="H210" s="163">
        <f t="shared" si="7"/>
        <v>1.0363636363636364</v>
      </c>
      <c r="I210" s="170">
        <f>SUM(I211,I213,I217,I222)</f>
        <v>6099053</v>
      </c>
      <c r="J210" s="170">
        <f>SUM(J211,J213,J217,J222)</f>
        <v>38.107287449392715</v>
      </c>
      <c r="K210" s="170"/>
      <c r="L210" s="170"/>
      <c r="M210" s="170"/>
      <c r="N210" s="170"/>
      <c r="O210" s="170">
        <f>SUM(O211,O213,O217,O222)</f>
        <v>1130939</v>
      </c>
      <c r="P210" s="166"/>
      <c r="S210" s="156"/>
      <c r="T210" s="156"/>
    </row>
    <row r="211" spans="1:20" s="50" customFormat="1" ht="15">
      <c r="A211" s="61"/>
      <c r="B211" s="61"/>
      <c r="C211" s="60"/>
      <c r="D211" s="61" t="s">
        <v>83</v>
      </c>
      <c r="E211" s="61"/>
      <c r="F211" s="112">
        <f>SUM(F212:F212)</f>
        <v>120000</v>
      </c>
      <c r="G211" s="112">
        <f>SUM(G212:G212)</f>
        <v>130000</v>
      </c>
      <c r="H211" s="87">
        <f t="shared" si="7"/>
        <v>1.0833333333333333</v>
      </c>
      <c r="I211" s="146">
        <v>250000</v>
      </c>
      <c r="J211" s="88">
        <f t="shared" si="8"/>
        <v>1.9230769230769231</v>
      </c>
      <c r="K211" s="134"/>
      <c r="L211" s="216"/>
      <c r="M211" s="112"/>
      <c r="N211" s="112"/>
      <c r="O211" s="112">
        <f>O212</f>
        <v>276500</v>
      </c>
      <c r="P211" s="118"/>
      <c r="S211" s="51"/>
      <c r="T211" s="51"/>
    </row>
    <row r="212" spans="1:20" s="50" customFormat="1" ht="16.5">
      <c r="A212" s="72" t="s">
        <v>80</v>
      </c>
      <c r="B212" s="72"/>
      <c r="C212" s="73"/>
      <c r="D212" s="68">
        <v>3721</v>
      </c>
      <c r="E212" s="69" t="s">
        <v>114</v>
      </c>
      <c r="F212" s="83">
        <v>120000</v>
      </c>
      <c r="G212" s="83">
        <v>130000</v>
      </c>
      <c r="H212" s="75">
        <f t="shared" si="7"/>
        <v>1.0833333333333333</v>
      </c>
      <c r="I212" s="83">
        <v>250000</v>
      </c>
      <c r="J212" s="76">
        <f t="shared" si="8"/>
        <v>1.9230769230769231</v>
      </c>
      <c r="K212" s="66">
        <v>37</v>
      </c>
      <c r="L212" s="199" t="s">
        <v>84</v>
      </c>
      <c r="M212" s="37"/>
      <c r="N212" s="116"/>
      <c r="O212" s="40">
        <v>276500</v>
      </c>
      <c r="P212" s="41"/>
      <c r="S212" s="51"/>
      <c r="T212" s="51"/>
    </row>
    <row r="213" spans="1:20" s="50" customFormat="1" ht="15">
      <c r="A213" s="61"/>
      <c r="B213" s="61"/>
      <c r="C213" s="60"/>
      <c r="D213" s="61" t="s">
        <v>85</v>
      </c>
      <c r="E213" s="61"/>
      <c r="F213" s="112">
        <f>SUM(F214)</f>
        <v>60000</v>
      </c>
      <c r="G213" s="112">
        <f>SUM(G214)</f>
        <v>60000</v>
      </c>
      <c r="H213" s="87">
        <f t="shared" si="7"/>
        <v>1</v>
      </c>
      <c r="I213" s="146">
        <f>SUM(I214:I216)</f>
        <v>470000</v>
      </c>
      <c r="J213" s="146">
        <f>SUM(J214:J216)</f>
        <v>1.1666666666666667</v>
      </c>
      <c r="K213" s="146"/>
      <c r="L213" s="146"/>
      <c r="M213" s="146"/>
      <c r="N213" s="146"/>
      <c r="O213" s="146">
        <f>SUM(O214:O216)</f>
        <v>389693</v>
      </c>
      <c r="P213" s="118"/>
      <c r="S213" s="51"/>
      <c r="T213" s="51"/>
    </row>
    <row r="214" spans="1:20" s="50" customFormat="1" ht="16.5">
      <c r="A214" s="72" t="s">
        <v>80</v>
      </c>
      <c r="B214" s="72"/>
      <c r="C214" s="73"/>
      <c r="D214" s="68">
        <v>3811</v>
      </c>
      <c r="E214" s="69" t="s">
        <v>151</v>
      </c>
      <c r="F214" s="83">
        <v>60000</v>
      </c>
      <c r="G214" s="83">
        <v>60000</v>
      </c>
      <c r="H214" s="75">
        <f t="shared" si="7"/>
        <v>1</v>
      </c>
      <c r="I214" s="83">
        <v>70000</v>
      </c>
      <c r="J214" s="76">
        <f t="shared" si="8"/>
        <v>1.1666666666666667</v>
      </c>
      <c r="K214" s="66">
        <v>38</v>
      </c>
      <c r="L214" s="199" t="s">
        <v>34</v>
      </c>
      <c r="M214" s="37"/>
      <c r="N214" s="132"/>
      <c r="O214" s="40">
        <v>11000</v>
      </c>
      <c r="P214" s="135"/>
      <c r="S214" s="51"/>
      <c r="T214" s="51"/>
    </row>
    <row r="215" spans="1:20" s="50" customFormat="1" ht="16.5">
      <c r="A215" s="72">
        <v>11</v>
      </c>
      <c r="B215" s="72">
        <v>42</v>
      </c>
      <c r="C215" s="73"/>
      <c r="D215" s="68">
        <v>372</v>
      </c>
      <c r="E215" s="69" t="s">
        <v>135</v>
      </c>
      <c r="F215" s="83"/>
      <c r="G215" s="83"/>
      <c r="H215" s="75"/>
      <c r="I215" s="83">
        <v>160000</v>
      </c>
      <c r="J215" s="76"/>
      <c r="K215" s="66">
        <v>37</v>
      </c>
      <c r="L215" s="199" t="s">
        <v>84</v>
      </c>
      <c r="M215" s="37"/>
      <c r="N215" s="132"/>
      <c r="O215" s="40">
        <v>214211</v>
      </c>
      <c r="P215" s="135"/>
      <c r="S215" s="51"/>
      <c r="T215" s="51"/>
    </row>
    <row r="216" spans="1:20" s="50" customFormat="1" ht="15">
      <c r="A216" s="72">
        <v>11</v>
      </c>
      <c r="B216" s="72">
        <v>42</v>
      </c>
      <c r="C216" s="73"/>
      <c r="D216" s="68">
        <v>3721</v>
      </c>
      <c r="E216" s="69" t="s">
        <v>136</v>
      </c>
      <c r="F216" s="83"/>
      <c r="G216" s="83"/>
      <c r="H216" s="75"/>
      <c r="I216" s="83">
        <v>240000</v>
      </c>
      <c r="J216" s="76"/>
      <c r="K216" s="66"/>
      <c r="L216" s="199"/>
      <c r="M216" s="37"/>
      <c r="N216" s="132"/>
      <c r="O216" s="40">
        <v>164482</v>
      </c>
      <c r="P216" s="135"/>
      <c r="S216" s="51"/>
      <c r="T216" s="51"/>
    </row>
    <row r="217" spans="1:20" s="50" customFormat="1" ht="13.5" customHeight="1">
      <c r="A217" s="61"/>
      <c r="B217" s="61"/>
      <c r="C217" s="60"/>
      <c r="D217" s="61" t="s">
        <v>86</v>
      </c>
      <c r="E217" s="61"/>
      <c r="F217" s="112">
        <f>SUM(F221)</f>
        <v>95000</v>
      </c>
      <c r="G217" s="112">
        <f>SUM(G221)</f>
        <v>95000</v>
      </c>
      <c r="H217" s="87">
        <f>G217/F217</f>
        <v>1</v>
      </c>
      <c r="I217" s="146">
        <v>160000</v>
      </c>
      <c r="J217" s="88">
        <f>I217/G217</f>
        <v>1.6842105263157894</v>
      </c>
      <c r="K217" s="134"/>
      <c r="L217" s="216"/>
      <c r="M217" s="112"/>
      <c r="N217" s="112"/>
      <c r="O217" s="112">
        <f>SUM(O220:O221)</f>
        <v>189380</v>
      </c>
      <c r="P217" s="118"/>
      <c r="S217" s="51"/>
      <c r="T217" s="51"/>
    </row>
    <row r="218" spans="1:20" s="50" customFormat="1" ht="12" customHeight="1" hidden="1">
      <c r="A218" s="61">
        <v>11</v>
      </c>
      <c r="B218" s="61"/>
      <c r="C218" s="60"/>
      <c r="D218" s="61"/>
      <c r="E218" s="61"/>
      <c r="F218" s="112"/>
      <c r="G218" s="112"/>
      <c r="H218" s="87"/>
      <c r="I218" s="112"/>
      <c r="J218" s="88"/>
      <c r="K218" s="134"/>
      <c r="L218" s="216"/>
      <c r="M218" s="112"/>
      <c r="N218" s="114"/>
      <c r="O218" s="117"/>
      <c r="P218" s="118"/>
      <c r="S218" s="51"/>
      <c r="T218" s="51"/>
    </row>
    <row r="219" spans="1:20" s="50" customFormat="1" ht="15" hidden="1">
      <c r="A219" s="61"/>
      <c r="B219" s="61"/>
      <c r="C219" s="60"/>
      <c r="D219" s="61"/>
      <c r="E219" s="61"/>
      <c r="F219" s="112"/>
      <c r="G219" s="112"/>
      <c r="H219" s="87"/>
      <c r="I219" s="112"/>
      <c r="J219" s="88"/>
      <c r="K219" s="134"/>
      <c r="L219" s="216"/>
      <c r="M219" s="112"/>
      <c r="N219" s="114"/>
      <c r="O219" s="117"/>
      <c r="P219" s="118"/>
      <c r="S219" s="51"/>
      <c r="T219" s="51"/>
    </row>
    <row r="220" spans="1:20" s="50" customFormat="1" ht="16.5">
      <c r="A220" s="72" t="s">
        <v>80</v>
      </c>
      <c r="B220" s="72"/>
      <c r="C220" s="73"/>
      <c r="D220" s="68">
        <v>3811</v>
      </c>
      <c r="E220" s="69" t="s">
        <v>199</v>
      </c>
      <c r="F220" s="83">
        <v>95000</v>
      </c>
      <c r="G220" s="83">
        <v>95000</v>
      </c>
      <c r="H220" s="75">
        <f>G220/F220</f>
        <v>1</v>
      </c>
      <c r="I220" s="83">
        <v>160000</v>
      </c>
      <c r="J220" s="76">
        <f>I220/G220</f>
        <v>1.6842105263157894</v>
      </c>
      <c r="K220" s="66">
        <v>38</v>
      </c>
      <c r="L220" s="199" t="s">
        <v>34</v>
      </c>
      <c r="M220" s="37"/>
      <c r="N220" s="132"/>
      <c r="O220" s="40">
        <v>95250</v>
      </c>
      <c r="P220" s="135"/>
      <c r="S220" s="51"/>
      <c r="T220" s="51"/>
    </row>
    <row r="221" spans="1:20" s="50" customFormat="1" ht="16.5">
      <c r="A221" s="72" t="s">
        <v>80</v>
      </c>
      <c r="B221" s="72"/>
      <c r="C221" s="73"/>
      <c r="D221" s="68">
        <v>3632</v>
      </c>
      <c r="E221" s="69" t="s">
        <v>213</v>
      </c>
      <c r="F221" s="83">
        <v>95000</v>
      </c>
      <c r="G221" s="83">
        <v>95000</v>
      </c>
      <c r="H221" s="75">
        <f>G221/F221</f>
        <v>1</v>
      </c>
      <c r="I221" s="83"/>
      <c r="J221" s="76">
        <f>I221/G221</f>
        <v>0</v>
      </c>
      <c r="K221" s="66">
        <v>38</v>
      </c>
      <c r="L221" s="199" t="s">
        <v>34</v>
      </c>
      <c r="M221" s="37"/>
      <c r="N221" s="132"/>
      <c r="O221" s="40">
        <v>94130</v>
      </c>
      <c r="P221" s="135"/>
      <c r="S221" s="51"/>
      <c r="T221" s="51"/>
    </row>
    <row r="222" spans="1:20" s="50" customFormat="1" ht="15">
      <c r="A222" s="61"/>
      <c r="B222" s="61"/>
      <c r="C222" s="60"/>
      <c r="D222" s="61" t="s">
        <v>186</v>
      </c>
      <c r="E222" s="61"/>
      <c r="F222" s="112">
        <f>SUM(F223)</f>
        <v>0</v>
      </c>
      <c r="G222" s="112">
        <f>SUM(G223)</f>
        <v>150000</v>
      </c>
      <c r="H222" s="87" t="e">
        <f>G222/F222</f>
        <v>#DIV/0!</v>
      </c>
      <c r="I222" s="146">
        <f>SUM(I223:I224)</f>
        <v>5219053</v>
      </c>
      <c r="J222" s="146">
        <f>SUM(J223:J224)</f>
        <v>33.333333333333336</v>
      </c>
      <c r="K222" s="146"/>
      <c r="L222" s="146"/>
      <c r="M222" s="146"/>
      <c r="N222" s="146"/>
      <c r="O222" s="146">
        <f>SUM(O223:O224)</f>
        <v>275366</v>
      </c>
      <c r="P222" s="118"/>
      <c r="S222" s="51"/>
      <c r="T222" s="51"/>
    </row>
    <row r="223" spans="1:20" s="50" customFormat="1" ht="15">
      <c r="A223" s="115" t="s">
        <v>184</v>
      </c>
      <c r="B223" s="73">
        <v>81</v>
      </c>
      <c r="C223" s="73"/>
      <c r="D223" s="68">
        <v>421</v>
      </c>
      <c r="E223" s="69" t="s">
        <v>109</v>
      </c>
      <c r="F223" s="99"/>
      <c r="G223" s="99">
        <v>150000</v>
      </c>
      <c r="H223" s="78" t="s">
        <v>18</v>
      </c>
      <c r="I223" s="99">
        <v>5000000</v>
      </c>
      <c r="J223" s="141">
        <f>I223/G223</f>
        <v>33.333333333333336</v>
      </c>
      <c r="K223" s="66">
        <v>42</v>
      </c>
      <c r="L223" s="199"/>
      <c r="M223" s="37"/>
      <c r="N223" s="116"/>
      <c r="O223" s="40">
        <v>45200</v>
      </c>
      <c r="P223" s="41"/>
      <c r="S223" s="51"/>
      <c r="T223" s="51"/>
    </row>
    <row r="224" spans="1:20" s="50" customFormat="1" ht="15">
      <c r="A224" s="72">
        <v>11</v>
      </c>
      <c r="B224" s="72">
        <v>42</v>
      </c>
      <c r="C224" s="73"/>
      <c r="D224" s="68">
        <v>422</v>
      </c>
      <c r="E224" s="69" t="s">
        <v>100</v>
      </c>
      <c r="F224" s="83"/>
      <c r="G224" s="83"/>
      <c r="H224" s="75"/>
      <c r="I224" s="83">
        <v>219053</v>
      </c>
      <c r="J224" s="76"/>
      <c r="K224" s="66"/>
      <c r="L224" s="199"/>
      <c r="M224" s="37"/>
      <c r="N224" s="132"/>
      <c r="O224" s="40">
        <v>230166</v>
      </c>
      <c r="P224" s="135"/>
      <c r="S224" s="51"/>
      <c r="T224" s="51"/>
    </row>
    <row r="225" spans="1:20" s="50" customFormat="1" ht="15">
      <c r="A225" s="52"/>
      <c r="B225" s="53" t="s">
        <v>87</v>
      </c>
      <c r="C225" s="53"/>
      <c r="D225" s="54"/>
      <c r="E225" s="54"/>
      <c r="F225" s="102" t="e">
        <f>F226+#REF!</f>
        <v>#REF!</v>
      </c>
      <c r="G225" s="102" t="e">
        <f>G226+#REF!</f>
        <v>#REF!</v>
      </c>
      <c r="H225" s="103" t="e">
        <f>G225/F225</f>
        <v>#REF!</v>
      </c>
      <c r="I225" s="154">
        <f>I226</f>
        <v>2179432</v>
      </c>
      <c r="J225" s="104" t="e">
        <f>I225/G225</f>
        <v>#REF!</v>
      </c>
      <c r="K225" s="105"/>
      <c r="L225" s="208"/>
      <c r="M225" s="102"/>
      <c r="N225" s="102"/>
      <c r="O225" s="102">
        <f>O226</f>
        <v>746242</v>
      </c>
      <c r="P225" s="106"/>
      <c r="S225" s="51"/>
      <c r="T225" s="51"/>
    </row>
    <row r="226" spans="1:20" s="155" customFormat="1" ht="15">
      <c r="A226" s="159"/>
      <c r="B226" s="160"/>
      <c r="C226" s="160" t="s">
        <v>88</v>
      </c>
      <c r="D226" s="161"/>
      <c r="E226" s="161"/>
      <c r="F226" s="170" t="e">
        <f>F227+F230+F242</f>
        <v>#REF!</v>
      </c>
      <c r="G226" s="170" t="e">
        <f>G227+G230+G242</f>
        <v>#REF!</v>
      </c>
      <c r="H226" s="163" t="e">
        <f>G226/F226</f>
        <v>#REF!</v>
      </c>
      <c r="I226" s="174">
        <f>SUM(I227,I231,I243)</f>
        <v>2179432</v>
      </c>
      <c r="J226" s="174">
        <f>SUM(J227,J231,J243)</f>
        <v>17.234533333333335</v>
      </c>
      <c r="K226" s="174"/>
      <c r="L226" s="174"/>
      <c r="M226" s="174"/>
      <c r="N226" s="174"/>
      <c r="O226" s="174">
        <f>SUM(O227,O231,O243)</f>
        <v>746242</v>
      </c>
      <c r="P226" s="166"/>
      <c r="S226" s="156"/>
      <c r="T226" s="156"/>
    </row>
    <row r="227" spans="1:20" s="50" customFormat="1" ht="14.25" customHeight="1">
      <c r="A227" s="59"/>
      <c r="B227" s="60"/>
      <c r="C227" s="60"/>
      <c r="D227" s="61" t="s">
        <v>89</v>
      </c>
      <c r="E227" s="61"/>
      <c r="F227" s="112">
        <f>SUM(F229)</f>
        <v>30000</v>
      </c>
      <c r="G227" s="112">
        <f>SUM(G229)</f>
        <v>30000</v>
      </c>
      <c r="H227" s="87">
        <f>G227/F227</f>
        <v>1</v>
      </c>
      <c r="I227" s="146">
        <f>I229</f>
        <v>400000</v>
      </c>
      <c r="J227" s="88">
        <f>I227/G227</f>
        <v>13.333333333333334</v>
      </c>
      <c r="K227" s="61"/>
      <c r="L227" s="217"/>
      <c r="M227" s="86"/>
      <c r="N227" s="86"/>
      <c r="O227" s="86">
        <f>O229</f>
        <v>316000</v>
      </c>
      <c r="P227" s="65"/>
      <c r="S227" s="51"/>
      <c r="T227" s="51"/>
    </row>
    <row r="228" spans="1:20" s="50" customFormat="1" ht="13.5" customHeight="1" hidden="1">
      <c r="A228" s="59"/>
      <c r="B228" s="60"/>
      <c r="C228" s="60"/>
      <c r="D228" s="61"/>
      <c r="E228" s="61"/>
      <c r="F228" s="112"/>
      <c r="G228" s="112"/>
      <c r="H228" s="87"/>
      <c r="I228" s="112"/>
      <c r="J228" s="88"/>
      <c r="K228" s="61"/>
      <c r="L228" s="217"/>
      <c r="M228" s="86"/>
      <c r="N228" s="114"/>
      <c r="O228" s="90"/>
      <c r="P228" s="65"/>
      <c r="S228" s="51"/>
      <c r="T228" s="51"/>
    </row>
    <row r="229" spans="1:20" s="50" customFormat="1" ht="16.5" customHeight="1">
      <c r="A229" s="72">
        <v>11</v>
      </c>
      <c r="B229" s="72"/>
      <c r="C229" s="73"/>
      <c r="D229" s="68">
        <v>3721</v>
      </c>
      <c r="E229" s="69" t="s">
        <v>119</v>
      </c>
      <c r="F229" s="99">
        <v>30000</v>
      </c>
      <c r="G229" s="99">
        <v>30000</v>
      </c>
      <c r="H229" s="75">
        <f>G229/F229</f>
        <v>1</v>
      </c>
      <c r="I229" s="99">
        <v>400000</v>
      </c>
      <c r="J229" s="76">
        <f>I229/G229</f>
        <v>13.333333333333334</v>
      </c>
      <c r="K229" s="66">
        <v>37</v>
      </c>
      <c r="L229" s="199" t="s">
        <v>84</v>
      </c>
      <c r="M229" s="37"/>
      <c r="N229" s="132"/>
      <c r="O229" s="40">
        <v>316000</v>
      </c>
      <c r="P229" s="41"/>
      <c r="S229" s="51"/>
      <c r="T229" s="51"/>
    </row>
    <row r="230" spans="1:20" s="50" customFormat="1" ht="18.75" customHeight="1" hidden="1">
      <c r="A230" s="61"/>
      <c r="B230" s="61"/>
      <c r="C230" s="60"/>
      <c r="D230" s="111"/>
      <c r="E230" s="111"/>
      <c r="F230" s="112">
        <f>SUM(F235)</f>
        <v>80000</v>
      </c>
      <c r="G230" s="112">
        <f>SUM(G235)</f>
        <v>80000</v>
      </c>
      <c r="H230" s="87">
        <f>G230/F230</f>
        <v>1</v>
      </c>
      <c r="I230" s="112"/>
      <c r="J230" s="88">
        <f>I230/G230</f>
        <v>0</v>
      </c>
      <c r="K230" s="61"/>
      <c r="L230" s="217"/>
      <c r="M230" s="62"/>
      <c r="N230" s="114"/>
      <c r="O230" s="63"/>
      <c r="P230" s="65"/>
      <c r="S230" s="51"/>
      <c r="T230" s="51"/>
    </row>
    <row r="231" spans="1:20" s="50" customFormat="1" ht="16.5" customHeight="1">
      <c r="A231" s="61"/>
      <c r="B231" s="61">
        <v>42</v>
      </c>
      <c r="C231" s="60"/>
      <c r="D231" s="111">
        <v>3721</v>
      </c>
      <c r="E231" s="111" t="s">
        <v>154</v>
      </c>
      <c r="F231" s="112"/>
      <c r="G231" s="112"/>
      <c r="H231" s="87"/>
      <c r="I231" s="146">
        <f>SUM(I235:I241)</f>
        <v>935000</v>
      </c>
      <c r="J231" s="146">
        <f>SUM(J235:J241)</f>
        <v>0.75</v>
      </c>
      <c r="K231" s="146"/>
      <c r="L231" s="146"/>
      <c r="M231" s="146"/>
      <c r="N231" s="146"/>
      <c r="O231" s="146">
        <f>SUM(O235:O241)</f>
        <v>216977</v>
      </c>
      <c r="P231" s="65"/>
      <c r="S231" s="51"/>
      <c r="T231" s="51"/>
    </row>
    <row r="232" spans="1:20" s="50" customFormat="1" ht="0.75" customHeight="1">
      <c r="A232" s="61"/>
      <c r="B232" s="61"/>
      <c r="C232" s="60"/>
      <c r="D232" s="111"/>
      <c r="E232" s="111"/>
      <c r="F232" s="112"/>
      <c r="G232" s="112"/>
      <c r="H232" s="87"/>
      <c r="I232" s="112"/>
      <c r="J232" s="88"/>
      <c r="K232" s="61"/>
      <c r="L232" s="217"/>
      <c r="M232" s="62"/>
      <c r="N232" s="114"/>
      <c r="O232" s="63"/>
      <c r="P232" s="65"/>
      <c r="S232" s="51"/>
      <c r="T232" s="51"/>
    </row>
    <row r="233" spans="1:20" s="50" customFormat="1" ht="13.5" customHeight="1" hidden="1">
      <c r="A233" s="61"/>
      <c r="B233" s="61"/>
      <c r="C233" s="60"/>
      <c r="D233" s="111"/>
      <c r="E233" s="111"/>
      <c r="F233" s="112"/>
      <c r="G233" s="112"/>
      <c r="H233" s="87"/>
      <c r="I233" s="112"/>
      <c r="J233" s="88"/>
      <c r="K233" s="61"/>
      <c r="L233" s="217"/>
      <c r="M233" s="62"/>
      <c r="N233" s="114"/>
      <c r="O233" s="63"/>
      <c r="P233" s="65"/>
      <c r="S233" s="51"/>
      <c r="T233" s="51"/>
    </row>
    <row r="234" spans="1:20" s="50" customFormat="1" ht="13.5" customHeight="1" hidden="1">
      <c r="A234" s="61"/>
      <c r="B234" s="61"/>
      <c r="C234" s="60"/>
      <c r="D234" s="111"/>
      <c r="E234" s="111"/>
      <c r="F234" s="112"/>
      <c r="G234" s="112"/>
      <c r="H234" s="87"/>
      <c r="I234" s="112"/>
      <c r="J234" s="88"/>
      <c r="K234" s="61"/>
      <c r="L234" s="217"/>
      <c r="M234" s="62"/>
      <c r="N234" s="114"/>
      <c r="O234" s="63"/>
      <c r="P234" s="65"/>
      <c r="S234" s="51"/>
      <c r="T234" s="51"/>
    </row>
    <row r="235" spans="1:20" s="50" customFormat="1" ht="16.5">
      <c r="A235" s="72" t="s">
        <v>80</v>
      </c>
      <c r="B235" s="72"/>
      <c r="C235" s="73"/>
      <c r="D235" s="68">
        <v>3721</v>
      </c>
      <c r="E235" s="69" t="s">
        <v>138</v>
      </c>
      <c r="F235" s="99">
        <v>80000</v>
      </c>
      <c r="G235" s="99">
        <v>80000</v>
      </c>
      <c r="H235" s="75">
        <f>G235/F235</f>
        <v>1</v>
      </c>
      <c r="I235" s="99">
        <v>60000</v>
      </c>
      <c r="J235" s="76">
        <f>I235/G235</f>
        <v>0.75</v>
      </c>
      <c r="K235" s="66">
        <v>37</v>
      </c>
      <c r="L235" s="199" t="s">
        <v>84</v>
      </c>
      <c r="M235" s="37"/>
      <c r="N235" s="132"/>
      <c r="O235" s="40">
        <v>84320</v>
      </c>
      <c r="P235" s="41"/>
      <c r="S235" s="51"/>
      <c r="T235" s="51"/>
    </row>
    <row r="236" spans="1:20" s="50" customFormat="1" ht="15">
      <c r="A236" s="72">
        <v>11</v>
      </c>
      <c r="B236" s="72"/>
      <c r="C236" s="73"/>
      <c r="D236" s="68">
        <v>3721</v>
      </c>
      <c r="E236" s="69" t="s">
        <v>164</v>
      </c>
      <c r="F236" s="99"/>
      <c r="G236" s="99"/>
      <c r="H236" s="75"/>
      <c r="I236" s="99">
        <v>400000</v>
      </c>
      <c r="J236" s="76"/>
      <c r="K236" s="66"/>
      <c r="L236" s="199"/>
      <c r="M236" s="37"/>
      <c r="N236" s="132"/>
      <c r="O236" s="40">
        <v>57</v>
      </c>
      <c r="P236" s="41"/>
      <c r="S236" s="51"/>
      <c r="T236" s="51"/>
    </row>
    <row r="237" spans="1:20" s="50" customFormat="1" ht="15">
      <c r="A237" s="72">
        <v>11</v>
      </c>
      <c r="B237" s="72"/>
      <c r="C237" s="73"/>
      <c r="D237" s="68">
        <v>3721</v>
      </c>
      <c r="E237" s="69" t="s">
        <v>153</v>
      </c>
      <c r="F237" s="99"/>
      <c r="G237" s="99"/>
      <c r="H237" s="75"/>
      <c r="I237" s="99">
        <v>400000</v>
      </c>
      <c r="J237" s="76"/>
      <c r="K237" s="66"/>
      <c r="L237" s="199"/>
      <c r="M237" s="37"/>
      <c r="N237" s="132"/>
      <c r="O237" s="40">
        <v>49000</v>
      </c>
      <c r="P237" s="41"/>
      <c r="S237" s="51"/>
      <c r="T237" s="51"/>
    </row>
    <row r="238" spans="1:20" s="50" customFormat="1" ht="14.25" customHeight="1">
      <c r="A238" s="72">
        <v>11</v>
      </c>
      <c r="B238" s="72">
        <v>42</v>
      </c>
      <c r="C238" s="73"/>
      <c r="D238" s="68">
        <v>3721</v>
      </c>
      <c r="E238" s="69" t="s">
        <v>137</v>
      </c>
      <c r="F238" s="99"/>
      <c r="G238" s="99"/>
      <c r="H238" s="75"/>
      <c r="I238" s="99">
        <v>75000</v>
      </c>
      <c r="J238" s="76"/>
      <c r="K238" s="66"/>
      <c r="L238" s="199"/>
      <c r="M238" s="37"/>
      <c r="N238" s="132"/>
      <c r="O238" s="40"/>
      <c r="P238" s="41"/>
      <c r="S238" s="51"/>
      <c r="T238" s="51"/>
    </row>
    <row r="239" spans="1:20" s="50" customFormat="1" ht="14.25" customHeight="1">
      <c r="A239" s="72">
        <v>11</v>
      </c>
      <c r="B239" s="72"/>
      <c r="C239" s="73"/>
      <c r="D239" s="68">
        <v>35231</v>
      </c>
      <c r="E239" s="69" t="s">
        <v>214</v>
      </c>
      <c r="F239" s="99"/>
      <c r="G239" s="99"/>
      <c r="H239" s="75"/>
      <c r="I239" s="99"/>
      <c r="J239" s="76"/>
      <c r="K239" s="66"/>
      <c r="L239" s="199"/>
      <c r="M239" s="37"/>
      <c r="N239" s="132"/>
      <c r="O239" s="40">
        <v>55000</v>
      </c>
      <c r="P239" s="41"/>
      <c r="S239" s="51"/>
      <c r="T239" s="51"/>
    </row>
    <row r="240" spans="1:20" s="50" customFormat="1" ht="15">
      <c r="A240" s="72">
        <v>11</v>
      </c>
      <c r="B240" s="72"/>
      <c r="C240" s="73"/>
      <c r="D240" s="68">
        <v>3811</v>
      </c>
      <c r="E240" s="69" t="s">
        <v>211</v>
      </c>
      <c r="F240" s="99"/>
      <c r="G240" s="99"/>
      <c r="H240" s="75"/>
      <c r="I240" s="99"/>
      <c r="J240" s="76"/>
      <c r="K240" s="66"/>
      <c r="L240" s="199"/>
      <c r="M240" s="37"/>
      <c r="N240" s="132"/>
      <c r="O240" s="40">
        <v>18600</v>
      </c>
      <c r="P240" s="41"/>
      <c r="S240" s="51"/>
      <c r="T240" s="51"/>
    </row>
    <row r="241" spans="1:20" s="50" customFormat="1" ht="14.25" customHeight="1">
      <c r="A241" s="72">
        <v>11</v>
      </c>
      <c r="B241" s="72"/>
      <c r="C241" s="73"/>
      <c r="D241" s="68">
        <v>3811</v>
      </c>
      <c r="E241" s="69" t="s">
        <v>212</v>
      </c>
      <c r="F241" s="99"/>
      <c r="G241" s="99"/>
      <c r="H241" s="75"/>
      <c r="I241" s="99"/>
      <c r="J241" s="76"/>
      <c r="K241" s="66"/>
      <c r="L241" s="199"/>
      <c r="M241" s="37"/>
      <c r="N241" s="132"/>
      <c r="O241" s="40">
        <v>10000</v>
      </c>
      <c r="P241" s="41"/>
      <c r="S241" s="51"/>
      <c r="T241" s="51"/>
    </row>
    <row r="242" spans="1:20" s="50" customFormat="1" ht="14.25" customHeight="1">
      <c r="A242" s="61">
        <v>11</v>
      </c>
      <c r="B242" s="61">
        <v>42</v>
      </c>
      <c r="C242" s="60"/>
      <c r="D242" s="111"/>
      <c r="E242" s="111"/>
      <c r="F242" s="112" t="e">
        <f>SUM(#REF!)</f>
        <v>#REF!</v>
      </c>
      <c r="G242" s="112" t="e">
        <f>SUM(#REF!)</f>
        <v>#REF!</v>
      </c>
      <c r="H242" s="87" t="e">
        <f>G242/F242</f>
        <v>#REF!</v>
      </c>
      <c r="I242" s="112"/>
      <c r="J242" s="88" t="e">
        <f>I242/G242</f>
        <v>#REF!</v>
      </c>
      <c r="K242" s="61"/>
      <c r="L242" s="217"/>
      <c r="M242" s="86"/>
      <c r="N242" s="114"/>
      <c r="O242" s="90"/>
      <c r="P242" s="65"/>
      <c r="S242" s="51"/>
      <c r="T242" s="51"/>
    </row>
    <row r="243" spans="1:20" s="50" customFormat="1" ht="13.5" customHeight="1">
      <c r="A243" s="61"/>
      <c r="B243" s="61"/>
      <c r="C243" s="60"/>
      <c r="D243" s="111"/>
      <c r="E243" s="111"/>
      <c r="F243" s="112"/>
      <c r="G243" s="112"/>
      <c r="H243" s="87"/>
      <c r="I243" s="112">
        <f>SUM(I244:I247)</f>
        <v>844432</v>
      </c>
      <c r="J243" s="112">
        <f>SUM(J244:J247)</f>
        <v>3.1512</v>
      </c>
      <c r="K243" s="112"/>
      <c r="L243" s="112"/>
      <c r="M243" s="112"/>
      <c r="N243" s="112"/>
      <c r="O243" s="112">
        <f>SUM(O244:O247)</f>
        <v>213265</v>
      </c>
      <c r="P243" s="65"/>
      <c r="S243" s="51"/>
      <c r="T243" s="51"/>
    </row>
    <row r="244" spans="1:20" s="50" customFormat="1" ht="15.75" customHeight="1">
      <c r="A244" s="72"/>
      <c r="B244" s="72">
        <v>42</v>
      </c>
      <c r="C244" s="73"/>
      <c r="D244" s="68">
        <v>3111</v>
      </c>
      <c r="E244" s="69" t="s">
        <v>175</v>
      </c>
      <c r="F244" s="99">
        <v>1050000</v>
      </c>
      <c r="G244" s="99">
        <v>200000</v>
      </c>
      <c r="H244" s="75">
        <f>G244/F244</f>
        <v>0.19047619047619047</v>
      </c>
      <c r="I244" s="99">
        <v>630240</v>
      </c>
      <c r="J244" s="76">
        <f>I244/G244</f>
        <v>3.1512</v>
      </c>
      <c r="K244" s="66">
        <v>31</v>
      </c>
      <c r="L244" s="199"/>
      <c r="M244" s="37"/>
      <c r="N244" s="132"/>
      <c r="O244" s="40">
        <v>141293</v>
      </c>
      <c r="P244" s="41"/>
      <c r="S244" s="51"/>
      <c r="T244" s="51"/>
    </row>
    <row r="245" spans="1:20" s="50" customFormat="1" ht="15.75" customHeight="1">
      <c r="A245" s="72"/>
      <c r="B245" s="72">
        <v>42</v>
      </c>
      <c r="C245" s="73"/>
      <c r="D245" s="68">
        <v>3721</v>
      </c>
      <c r="E245" s="69" t="s">
        <v>176</v>
      </c>
      <c r="F245" s="99"/>
      <c r="G245" s="99"/>
      <c r="H245" s="75"/>
      <c r="I245" s="99">
        <v>43200</v>
      </c>
      <c r="J245" s="76"/>
      <c r="K245" s="66"/>
      <c r="L245" s="199"/>
      <c r="M245" s="37"/>
      <c r="N245" s="132"/>
      <c r="O245" s="40">
        <v>11973</v>
      </c>
      <c r="P245" s="41"/>
      <c r="S245" s="51"/>
      <c r="T245" s="51"/>
    </row>
    <row r="246" spans="1:20" s="50" customFormat="1" ht="15.75" customHeight="1">
      <c r="A246" s="72"/>
      <c r="B246" s="72">
        <v>42</v>
      </c>
      <c r="C246" s="73"/>
      <c r="D246" s="68">
        <v>3721</v>
      </c>
      <c r="E246" s="69" t="s">
        <v>177</v>
      </c>
      <c r="F246" s="99"/>
      <c r="G246" s="99"/>
      <c r="H246" s="75"/>
      <c r="I246" s="99">
        <v>67000</v>
      </c>
      <c r="J246" s="76"/>
      <c r="K246" s="66"/>
      <c r="L246" s="199"/>
      <c r="M246" s="37"/>
      <c r="N246" s="132"/>
      <c r="O246" s="40">
        <v>1255</v>
      </c>
      <c r="P246" s="41"/>
      <c r="S246" s="51"/>
      <c r="T246" s="51"/>
    </row>
    <row r="247" spans="1:20" s="50" customFormat="1" ht="15.75" customHeight="1">
      <c r="A247" s="72"/>
      <c r="B247" s="72">
        <v>42</v>
      </c>
      <c r="C247" s="73"/>
      <c r="D247" s="68">
        <v>3132</v>
      </c>
      <c r="E247" s="69" t="s">
        <v>178</v>
      </c>
      <c r="F247" s="99"/>
      <c r="G247" s="99"/>
      <c r="H247" s="75"/>
      <c r="I247" s="99">
        <v>103992</v>
      </c>
      <c r="J247" s="76"/>
      <c r="K247" s="66"/>
      <c r="L247" s="199"/>
      <c r="M247" s="37"/>
      <c r="N247" s="132"/>
      <c r="O247" s="40">
        <v>58744</v>
      </c>
      <c r="P247" s="41"/>
      <c r="S247" s="51"/>
      <c r="T247" s="51"/>
    </row>
    <row r="248" spans="2:20" s="147" customFormat="1" ht="15">
      <c r="B248" s="148"/>
      <c r="C248" s="148"/>
      <c r="D248" s="149"/>
      <c r="E248" s="149" t="s">
        <v>156</v>
      </c>
      <c r="F248" s="150"/>
      <c r="G248" s="150"/>
      <c r="H248" s="150"/>
      <c r="I248" s="153">
        <f>SUM(I225,I209,I160,I150,I137,I65,I54,I16,I9)</f>
        <v>20722764</v>
      </c>
      <c r="J248" s="153" t="e">
        <f>SUM(J225,J209,J160,J150,J137,J65,J54,J16,J9)</f>
        <v>#REF!</v>
      </c>
      <c r="K248" s="153"/>
      <c r="L248" s="153"/>
      <c r="M248" s="153"/>
      <c r="N248" s="153"/>
      <c r="O248" s="153">
        <f>SUM(O225,O209,O160,O150,O137,O65,O54,O16,O9)</f>
        <v>7828437</v>
      </c>
      <c r="P248" s="151"/>
      <c r="S248" s="152"/>
      <c r="T248" s="152"/>
    </row>
    <row r="249" spans="9:20" ht="15">
      <c r="I249" s="13"/>
      <c r="J249" s="11"/>
      <c r="K249" s="212"/>
      <c r="L249" s="136"/>
      <c r="M249" s="137"/>
      <c r="N249" s="136"/>
      <c r="O249" s="137"/>
      <c r="P249"/>
      <c r="R249" s="9"/>
      <c r="T249"/>
    </row>
  </sheetData>
  <sheetProtection/>
  <mergeCells count="1">
    <mergeCell ref="C86:E86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Jela TIC Podbablje</cp:lastModifiedBy>
  <cp:lastPrinted>2021-08-12T08:17:45Z</cp:lastPrinted>
  <dcterms:created xsi:type="dcterms:W3CDTF">2014-10-27T04:58:59Z</dcterms:created>
  <dcterms:modified xsi:type="dcterms:W3CDTF">2021-08-12T08:52:44Z</dcterms:modified>
  <cp:category/>
  <cp:version/>
  <cp:contentType/>
  <cp:contentStatus/>
</cp:coreProperties>
</file>